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erfil\fabianmorais\Desktop\ECOPONTO CITY PETRÓPOLIS 2021\FINAL 2021\PARA LICITAR 2021\"/>
    </mc:Choice>
  </mc:AlternateContent>
  <xr:revisionPtr revIDLastSave="0" documentId="13_ncr:1_{27564B24-531E-492C-AF4F-FE4A1860FF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BDI" sheetId="2" r:id="rId2"/>
    <sheet name="CRONOGRAMA" sheetId="3" r:id="rId3"/>
    <sheet name="ANALITICO" sheetId="4" r:id="rId4"/>
    <sheet name="MEMORIA DE CALCULO" sheetId="5" r:id="rId5"/>
  </sheets>
  <definedNames>
    <definedName name="_xlnm.Print_Area" localSheetId="3">ANALITICO!$A$1:$J$563</definedName>
    <definedName name="_xlnm.Print_Area" localSheetId="1">BDI!$A$1:$J$47</definedName>
    <definedName name="_xlnm.Print_Area" localSheetId="2">CRONOGRAMA!$A$1:$I$59</definedName>
    <definedName name="_xlnm.Print_Area" localSheetId="4">'MEMORIA DE CALCULO'!$A$1:$I$321</definedName>
    <definedName name="_xlnm.Print_Area" localSheetId="0">ORÇAMENTO!$A$1:$I$325</definedName>
    <definedName name="_xlnm.Print_Titles" localSheetId="3">ANALITICO!$1:$9</definedName>
    <definedName name="_xlnm.Print_Titles" localSheetId="2">CRONOGRAMA!$1:$8</definedName>
    <definedName name="_xlnm.Print_Titles" localSheetId="4">'MEMORIA DE CALCULO'!$1:$8</definedName>
    <definedName name="_xlnm.Print_Titles" localSheetId="0">ORÇAMENTO!$1:$9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9" i="1" l="1"/>
  <c r="K310" i="1"/>
  <c r="K102" i="1"/>
  <c r="M101" i="1"/>
  <c r="G539" i="4"/>
  <c r="G540" i="4"/>
  <c r="E302" i="1"/>
  <c r="F302" i="1"/>
  <c r="G302" i="1"/>
  <c r="G547" i="4"/>
  <c r="G548" i="4"/>
  <c r="E306" i="1"/>
  <c r="F306" i="1"/>
  <c r="G306" i="1"/>
  <c r="I297" i="1"/>
  <c r="G519" i="4"/>
  <c r="G520" i="4"/>
  <c r="G521" i="4"/>
  <c r="G522" i="4"/>
  <c r="E286" i="1"/>
  <c r="F286" i="1"/>
  <c r="G286" i="1"/>
  <c r="G529" i="4"/>
  <c r="G530" i="4"/>
  <c r="G531" i="4"/>
  <c r="G532" i="4"/>
  <c r="E288" i="1"/>
  <c r="F288" i="1"/>
  <c r="G288" i="1"/>
  <c r="I239" i="1"/>
  <c r="G246" i="4"/>
  <c r="G247" i="4"/>
  <c r="G248" i="4"/>
  <c r="G249" i="4"/>
  <c r="G250" i="4"/>
  <c r="G251" i="4"/>
  <c r="G252" i="4"/>
  <c r="E189" i="1"/>
  <c r="F189" i="1"/>
  <c r="G189" i="1"/>
  <c r="G259" i="4"/>
  <c r="G260" i="4"/>
  <c r="G261" i="4"/>
  <c r="G262" i="4"/>
  <c r="G263" i="4"/>
  <c r="G264" i="4"/>
  <c r="G265" i="4"/>
  <c r="E190" i="1"/>
  <c r="F190" i="1"/>
  <c r="G190" i="1"/>
  <c r="G272" i="4"/>
  <c r="G273" i="4"/>
  <c r="G274" i="4"/>
  <c r="G275" i="4"/>
  <c r="G276" i="4"/>
  <c r="G277" i="4"/>
  <c r="G278" i="4"/>
  <c r="G279" i="4"/>
  <c r="E193" i="1"/>
  <c r="F193" i="1"/>
  <c r="G193" i="1"/>
  <c r="G286" i="4"/>
  <c r="G287" i="4"/>
  <c r="G288" i="4"/>
  <c r="G289" i="4"/>
  <c r="G290" i="4"/>
  <c r="G291" i="4"/>
  <c r="G292" i="4"/>
  <c r="E194" i="1"/>
  <c r="F194" i="1"/>
  <c r="G194" i="1"/>
  <c r="G299" i="4"/>
  <c r="G300" i="4"/>
  <c r="G301" i="4"/>
  <c r="G302" i="4"/>
  <c r="G303" i="4"/>
  <c r="G304" i="4"/>
  <c r="G305" i="4"/>
  <c r="E195" i="1"/>
  <c r="F195" i="1"/>
  <c r="G195" i="1"/>
  <c r="G312" i="4"/>
  <c r="G313" i="4"/>
  <c r="G314" i="4"/>
  <c r="G315" i="4"/>
  <c r="G316" i="4"/>
  <c r="E197" i="1"/>
  <c r="F197" i="1"/>
  <c r="G197" i="1"/>
  <c r="G323" i="4"/>
  <c r="G324" i="4"/>
  <c r="G325" i="4"/>
  <c r="G326" i="4"/>
  <c r="E199" i="1"/>
  <c r="F199" i="1"/>
  <c r="G199" i="1"/>
  <c r="G333" i="4"/>
  <c r="G334" i="4"/>
  <c r="G335" i="4"/>
  <c r="G336" i="4"/>
  <c r="G337" i="4"/>
  <c r="G338" i="4"/>
  <c r="G339" i="4"/>
  <c r="E204" i="1"/>
  <c r="F204" i="1"/>
  <c r="G204" i="1"/>
  <c r="G346" i="4"/>
  <c r="G347" i="4"/>
  <c r="G348" i="4"/>
  <c r="G349" i="4"/>
  <c r="G350" i="4"/>
  <c r="G351" i="4"/>
  <c r="G352" i="4"/>
  <c r="E205" i="1"/>
  <c r="F205" i="1"/>
  <c r="G205" i="1"/>
  <c r="G359" i="4"/>
  <c r="G360" i="4"/>
  <c r="G361" i="4"/>
  <c r="G362" i="4"/>
  <c r="G363" i="4"/>
  <c r="G364" i="4"/>
  <c r="G365" i="4"/>
  <c r="E206" i="1"/>
  <c r="F206" i="1"/>
  <c r="G206" i="1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E208" i="1"/>
  <c r="F208" i="1"/>
  <c r="G208" i="1"/>
  <c r="G398" i="4"/>
  <c r="G399" i="4"/>
  <c r="G400" i="4"/>
  <c r="G401" i="4"/>
  <c r="G402" i="4"/>
  <c r="G403" i="4"/>
  <c r="G404" i="4"/>
  <c r="G405" i="4"/>
  <c r="G406" i="4"/>
  <c r="G407" i="4"/>
  <c r="G408" i="4"/>
  <c r="G409" i="4"/>
  <c r="G410" i="4"/>
  <c r="G411" i="4"/>
  <c r="G412" i="4"/>
  <c r="G413" i="4"/>
  <c r="G414" i="4"/>
  <c r="E209" i="1"/>
  <c r="F209" i="1"/>
  <c r="G209" i="1"/>
  <c r="G421" i="4"/>
  <c r="G422" i="4"/>
  <c r="G423" i="4"/>
  <c r="G424" i="4"/>
  <c r="G425" i="4"/>
  <c r="G426" i="4"/>
  <c r="G427" i="4"/>
  <c r="E211" i="1"/>
  <c r="F211" i="1"/>
  <c r="G211" i="1"/>
  <c r="G434" i="4"/>
  <c r="G435" i="4"/>
  <c r="G436" i="4"/>
  <c r="G437" i="4"/>
  <c r="G438" i="4"/>
  <c r="E212" i="1"/>
  <c r="F212" i="1"/>
  <c r="G212" i="1"/>
  <c r="G445" i="4"/>
  <c r="G446" i="4"/>
  <c r="G447" i="4"/>
  <c r="G448" i="4"/>
  <c r="G449" i="4"/>
  <c r="G450" i="4"/>
  <c r="E221" i="1"/>
  <c r="F221" i="1"/>
  <c r="G221" i="1"/>
  <c r="G457" i="4"/>
  <c r="G458" i="4"/>
  <c r="G459" i="4"/>
  <c r="G460" i="4"/>
  <c r="G461" i="4"/>
  <c r="E223" i="1"/>
  <c r="F223" i="1"/>
  <c r="G223" i="1"/>
  <c r="G468" i="4"/>
  <c r="G469" i="4"/>
  <c r="G470" i="4"/>
  <c r="G471" i="4"/>
  <c r="G472" i="4"/>
  <c r="G473" i="4"/>
  <c r="G474" i="4"/>
  <c r="G475" i="4"/>
  <c r="G476" i="4"/>
  <c r="G477" i="4"/>
  <c r="G478" i="4"/>
  <c r="G479" i="4"/>
  <c r="G480" i="4"/>
  <c r="G481" i="4"/>
  <c r="G482" i="4"/>
  <c r="G483" i="4"/>
  <c r="G484" i="4"/>
  <c r="G485" i="4"/>
  <c r="G486" i="4"/>
  <c r="G487" i="4"/>
  <c r="G488" i="4"/>
  <c r="G489" i="4"/>
  <c r="G490" i="4"/>
  <c r="E231" i="1"/>
  <c r="F231" i="1"/>
  <c r="G231" i="1"/>
  <c r="G497" i="4"/>
  <c r="G498" i="4"/>
  <c r="G499" i="4"/>
  <c r="G500" i="4"/>
  <c r="G501" i="4"/>
  <c r="G502" i="4"/>
  <c r="G503" i="4"/>
  <c r="G504" i="4"/>
  <c r="G505" i="4"/>
  <c r="G506" i="4"/>
  <c r="G507" i="4"/>
  <c r="G508" i="4"/>
  <c r="G509" i="4"/>
  <c r="G510" i="4"/>
  <c r="G511" i="4"/>
  <c r="G512" i="4"/>
  <c r="E233" i="1"/>
  <c r="F233" i="1"/>
  <c r="G233" i="1"/>
  <c r="I180" i="1"/>
  <c r="G233" i="4"/>
  <c r="G234" i="4"/>
  <c r="G235" i="4"/>
  <c r="G236" i="4"/>
  <c r="G237" i="4"/>
  <c r="G238" i="4"/>
  <c r="G239" i="4"/>
  <c r="E169" i="1"/>
  <c r="F169" i="1"/>
  <c r="G169" i="1"/>
  <c r="I162" i="1"/>
  <c r="G173" i="4"/>
  <c r="G174" i="4"/>
  <c r="G175" i="4"/>
  <c r="G176" i="4"/>
  <c r="G177" i="4"/>
  <c r="G178" i="4"/>
  <c r="G179" i="4"/>
  <c r="G180" i="4"/>
  <c r="G181" i="4"/>
  <c r="E148" i="1"/>
  <c r="F148" i="1"/>
  <c r="G148" i="1"/>
  <c r="G188" i="4"/>
  <c r="G189" i="4"/>
  <c r="G190" i="4"/>
  <c r="G191" i="4"/>
  <c r="G192" i="4"/>
  <c r="G193" i="4"/>
  <c r="G194" i="4"/>
  <c r="E150" i="1"/>
  <c r="F150" i="1"/>
  <c r="G150" i="1"/>
  <c r="G201" i="4"/>
  <c r="G202" i="4"/>
  <c r="G203" i="4"/>
  <c r="G204" i="4"/>
  <c r="G205" i="4"/>
  <c r="G206" i="4"/>
  <c r="E152" i="1"/>
  <c r="F152" i="1"/>
  <c r="G152" i="1"/>
  <c r="G213" i="4"/>
  <c r="G214" i="4"/>
  <c r="G215" i="4"/>
  <c r="G216" i="4"/>
  <c r="E157" i="1"/>
  <c r="F157" i="1"/>
  <c r="G157" i="1"/>
  <c r="G223" i="4"/>
  <c r="G224" i="4"/>
  <c r="G225" i="4"/>
  <c r="G226" i="4"/>
  <c r="E160" i="1"/>
  <c r="F160" i="1"/>
  <c r="G160" i="1"/>
  <c r="I145" i="1"/>
  <c r="G160" i="4"/>
  <c r="G161" i="4"/>
  <c r="G162" i="4"/>
  <c r="G163" i="4"/>
  <c r="G164" i="4"/>
  <c r="G165" i="4"/>
  <c r="G166" i="4"/>
  <c r="E128" i="1"/>
  <c r="F128" i="1"/>
  <c r="G128" i="1"/>
  <c r="I121" i="1"/>
  <c r="G149" i="4"/>
  <c r="G150" i="4"/>
  <c r="G151" i="4"/>
  <c r="G152" i="4"/>
  <c r="G153" i="4"/>
  <c r="E119" i="1"/>
  <c r="F119" i="1"/>
  <c r="G119" i="1"/>
  <c r="I112" i="1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E72" i="1"/>
  <c r="F72" i="1"/>
  <c r="G72" i="1"/>
  <c r="G139" i="4"/>
  <c r="G140" i="4"/>
  <c r="G141" i="4"/>
  <c r="G142" i="4"/>
  <c r="E74" i="1"/>
  <c r="F74" i="1"/>
  <c r="G74" i="1"/>
  <c r="I69" i="1"/>
  <c r="G91" i="4"/>
  <c r="G92" i="4"/>
  <c r="G93" i="4"/>
  <c r="G94" i="4"/>
  <c r="G95" i="4"/>
  <c r="E67" i="1"/>
  <c r="F67" i="1"/>
  <c r="G67" i="1"/>
  <c r="I51" i="1"/>
  <c r="G83" i="4"/>
  <c r="G84" i="4"/>
  <c r="E40" i="1"/>
  <c r="F40" i="1"/>
  <c r="G40" i="1"/>
  <c r="I27" i="1"/>
  <c r="G11" i="4"/>
  <c r="G12" i="4"/>
  <c r="G13" i="4"/>
  <c r="G14" i="4"/>
  <c r="G15" i="4"/>
  <c r="G16" i="4"/>
  <c r="G17" i="4"/>
  <c r="G18" i="4"/>
  <c r="G19" i="4"/>
  <c r="G20" i="4"/>
  <c r="G21" i="4"/>
  <c r="G22" i="4"/>
  <c r="E14" i="1"/>
  <c r="F14" i="1"/>
  <c r="G14" i="1"/>
  <c r="G29" i="4"/>
  <c r="G30" i="4"/>
  <c r="G31" i="4"/>
  <c r="G32" i="4"/>
  <c r="G33" i="4"/>
  <c r="G34" i="4"/>
  <c r="G35" i="4"/>
  <c r="E16" i="1"/>
  <c r="F16" i="1"/>
  <c r="G16" i="1"/>
  <c r="G42" i="4"/>
  <c r="G43" i="4"/>
  <c r="G44" i="4"/>
  <c r="G45" i="4"/>
  <c r="G46" i="4"/>
  <c r="E17" i="1"/>
  <c r="F17" i="1"/>
  <c r="G17" i="1"/>
  <c r="G53" i="4"/>
  <c r="G54" i="4"/>
  <c r="E19" i="1"/>
  <c r="F19" i="1"/>
  <c r="G19" i="1"/>
  <c r="G61" i="4"/>
  <c r="G62" i="4"/>
  <c r="G63" i="4"/>
  <c r="E21" i="1"/>
  <c r="F21" i="1"/>
  <c r="G21" i="1"/>
  <c r="G70" i="4"/>
  <c r="G71" i="4"/>
  <c r="G72" i="4"/>
  <c r="G73" i="4"/>
  <c r="G74" i="4"/>
  <c r="G75" i="4"/>
  <c r="G76" i="4"/>
  <c r="E25" i="1"/>
  <c r="F25" i="1"/>
  <c r="G25" i="1"/>
  <c r="I11" i="1"/>
  <c r="G308" i="1"/>
  <c r="K99" i="1"/>
  <c r="K14" i="1"/>
  <c r="K16" i="1"/>
  <c r="K17" i="1"/>
  <c r="K19" i="1"/>
  <c r="K21" i="1"/>
  <c r="K23" i="1"/>
  <c r="K25" i="1"/>
  <c r="K30" i="1"/>
  <c r="K32" i="1"/>
  <c r="K34" i="1"/>
  <c r="K36" i="1"/>
  <c r="K38" i="1"/>
  <c r="K40" i="1"/>
  <c r="K42" i="1"/>
  <c r="K47" i="1"/>
  <c r="K49" i="1"/>
  <c r="K54" i="1"/>
  <c r="K56" i="1"/>
  <c r="K58" i="1"/>
  <c r="K59" i="1"/>
  <c r="K61" i="1"/>
  <c r="K63" i="1"/>
  <c r="K65" i="1"/>
  <c r="K67" i="1"/>
  <c r="K72" i="1"/>
  <c r="K74" i="1"/>
  <c r="K79" i="1"/>
  <c r="K84" i="1"/>
  <c r="K90" i="1"/>
  <c r="K92" i="1"/>
  <c r="K94" i="1"/>
  <c r="K106" i="1"/>
  <c r="K108" i="1"/>
  <c r="K110" i="1"/>
  <c r="K115" i="1"/>
  <c r="K117" i="1"/>
  <c r="K119" i="1"/>
  <c r="K124" i="1"/>
  <c r="K126" i="1"/>
  <c r="K128" i="1"/>
  <c r="K130" i="1"/>
  <c r="K132" i="1"/>
  <c r="K134" i="1"/>
  <c r="K136" i="1"/>
  <c r="K141" i="1"/>
  <c r="K143" i="1"/>
  <c r="K148" i="1"/>
  <c r="K150" i="1"/>
  <c r="K152" i="1"/>
  <c r="K154" i="1"/>
  <c r="K156" i="1"/>
  <c r="K157" i="1"/>
  <c r="K159" i="1"/>
  <c r="K160" i="1"/>
  <c r="K165" i="1"/>
  <c r="K167" i="1"/>
  <c r="K169" i="1"/>
  <c r="K171" i="1"/>
  <c r="K176" i="1"/>
  <c r="K178" i="1"/>
  <c r="K184" i="1"/>
  <c r="K186" i="1"/>
  <c r="K187" i="1"/>
  <c r="K189" i="1"/>
  <c r="K190" i="1"/>
  <c r="K193" i="1"/>
  <c r="K194" i="1"/>
  <c r="K195" i="1"/>
  <c r="K197" i="1"/>
  <c r="K199" i="1"/>
  <c r="K201" i="1"/>
  <c r="K204" i="1"/>
  <c r="K205" i="1"/>
  <c r="K206" i="1"/>
  <c r="K208" i="1"/>
  <c r="K209" i="1"/>
  <c r="K211" i="1"/>
  <c r="K212" i="1"/>
  <c r="K215" i="1"/>
  <c r="K217" i="1"/>
  <c r="K219" i="1"/>
  <c r="K221" i="1"/>
  <c r="K223" i="1"/>
  <c r="K224" i="1"/>
  <c r="K225" i="1"/>
  <c r="K227" i="1"/>
  <c r="K228" i="1"/>
  <c r="K229" i="1"/>
  <c r="K231" i="1"/>
  <c r="K233" i="1"/>
  <c r="K235" i="1"/>
  <c r="K237" i="1"/>
  <c r="K242" i="1"/>
  <c r="K243" i="1"/>
  <c r="K244" i="1"/>
  <c r="K245" i="1"/>
  <c r="K247" i="1"/>
  <c r="K248" i="1"/>
  <c r="K250" i="1"/>
  <c r="K251" i="1"/>
  <c r="K252" i="1"/>
  <c r="K254" i="1"/>
  <c r="K255" i="1"/>
  <c r="K256" i="1"/>
  <c r="K258" i="1"/>
  <c r="K259" i="1"/>
  <c r="K260" i="1"/>
  <c r="K262" i="1"/>
  <c r="K264" i="1"/>
  <c r="K266" i="1"/>
  <c r="K267" i="1"/>
  <c r="K269" i="1"/>
  <c r="K271" i="1"/>
  <c r="K272" i="1"/>
  <c r="K274" i="1"/>
  <c r="K275" i="1"/>
  <c r="K277" i="1"/>
  <c r="K278" i="1"/>
  <c r="K280" i="1"/>
  <c r="K282" i="1"/>
  <c r="K284" i="1"/>
  <c r="K286" i="1"/>
  <c r="K288" i="1"/>
  <c r="K290" i="1"/>
  <c r="K292" i="1"/>
  <c r="K294" i="1"/>
  <c r="K295" i="1"/>
  <c r="K300" i="1"/>
  <c r="K302" i="1"/>
  <c r="K304" i="1"/>
  <c r="K306" i="1"/>
  <c r="F304" i="1"/>
  <c r="F300" i="1"/>
  <c r="F295" i="1"/>
  <c r="F294" i="1"/>
  <c r="F292" i="1"/>
  <c r="F290" i="1"/>
  <c r="F284" i="1"/>
  <c r="F282" i="1"/>
  <c r="F280" i="1"/>
  <c r="F278" i="1"/>
  <c r="F277" i="1"/>
  <c r="F275" i="1"/>
  <c r="F274" i="1"/>
  <c r="F272" i="1"/>
  <c r="F271" i="1"/>
  <c r="F269" i="1"/>
  <c r="F267" i="1"/>
  <c r="F266" i="1"/>
  <c r="F264" i="1"/>
  <c r="F262" i="1"/>
  <c r="F260" i="1"/>
  <c r="F259" i="1"/>
  <c r="F258" i="1"/>
  <c r="F256" i="1"/>
  <c r="F255" i="1"/>
  <c r="F254" i="1"/>
  <c r="F252" i="1"/>
  <c r="F251" i="1"/>
  <c r="F250" i="1"/>
  <c r="F248" i="1"/>
  <c r="F247" i="1"/>
  <c r="F245" i="1"/>
  <c r="F244" i="1"/>
  <c r="F243" i="1"/>
  <c r="F242" i="1"/>
  <c r="F237" i="1"/>
  <c r="F235" i="1"/>
  <c r="F229" i="1"/>
  <c r="F228" i="1"/>
  <c r="F227" i="1"/>
  <c r="F225" i="1"/>
  <c r="F224" i="1"/>
  <c r="F219" i="1"/>
  <c r="F217" i="1"/>
  <c r="F215" i="1"/>
  <c r="F201" i="1"/>
  <c r="F187" i="1"/>
  <c r="F186" i="1"/>
  <c r="F184" i="1"/>
  <c r="F178" i="1"/>
  <c r="F176" i="1"/>
  <c r="F171" i="1"/>
  <c r="F167" i="1"/>
  <c r="F165" i="1"/>
  <c r="F159" i="1"/>
  <c r="F156" i="1"/>
  <c r="F154" i="1"/>
  <c r="F143" i="1"/>
  <c r="F141" i="1"/>
  <c r="F136" i="1"/>
  <c r="F134" i="1"/>
  <c r="F132" i="1"/>
  <c r="F130" i="1"/>
  <c r="F126" i="1"/>
  <c r="F124" i="1"/>
  <c r="F117" i="1"/>
  <c r="F115" i="1"/>
  <c r="F110" i="1"/>
  <c r="F108" i="1"/>
  <c r="F106" i="1"/>
  <c r="F104" i="1"/>
  <c r="F103" i="1"/>
  <c r="F102" i="1"/>
  <c r="F101" i="1"/>
  <c r="F99" i="1"/>
  <c r="F94" i="1"/>
  <c r="F92" i="1"/>
  <c r="F90" i="1"/>
  <c r="F88" i="1"/>
  <c r="F87" i="1"/>
  <c r="F86" i="1"/>
  <c r="F84" i="1"/>
  <c r="F79" i="1"/>
  <c r="F65" i="1"/>
  <c r="F63" i="1"/>
  <c r="F61" i="1"/>
  <c r="F59" i="1"/>
  <c r="F58" i="1"/>
  <c r="F56" i="1"/>
  <c r="F54" i="1"/>
  <c r="F49" i="1"/>
  <c r="F47" i="1"/>
  <c r="F42" i="1"/>
  <c r="F38" i="1"/>
  <c r="F36" i="1"/>
  <c r="F34" i="1"/>
  <c r="F32" i="1"/>
  <c r="F30" i="1"/>
  <c r="F23" i="1"/>
  <c r="G195" i="4"/>
  <c r="G196" i="4"/>
  <c r="G198" i="4"/>
  <c r="G225" i="1"/>
  <c r="G229" i="1"/>
  <c r="G224" i="1"/>
  <c r="G462" i="4"/>
  <c r="G463" i="4"/>
  <c r="G465" i="4"/>
  <c r="G23" i="1"/>
  <c r="G30" i="1"/>
  <c r="G32" i="1"/>
  <c r="G34" i="1"/>
  <c r="G36" i="1"/>
  <c r="G38" i="1"/>
  <c r="G42" i="1"/>
  <c r="G47" i="1"/>
  <c r="G49" i="1"/>
  <c r="G54" i="1"/>
  <c r="G56" i="1"/>
  <c r="G58" i="1"/>
  <c r="G59" i="1"/>
  <c r="G61" i="1"/>
  <c r="G63" i="1"/>
  <c r="G65" i="1"/>
  <c r="G79" i="1"/>
  <c r="G84" i="1"/>
  <c r="G86" i="1"/>
  <c r="G87" i="1"/>
  <c r="G88" i="1"/>
  <c r="G90" i="1"/>
  <c r="G92" i="1"/>
  <c r="G94" i="1"/>
  <c r="G99" i="1"/>
  <c r="G101" i="1"/>
  <c r="G102" i="1"/>
  <c r="G103" i="1"/>
  <c r="G104" i="1"/>
  <c r="G106" i="1"/>
  <c r="G108" i="1"/>
  <c r="G110" i="1"/>
  <c r="G115" i="1"/>
  <c r="G117" i="1"/>
  <c r="G124" i="1"/>
  <c r="G126" i="1"/>
  <c r="G130" i="1"/>
  <c r="G132" i="1"/>
  <c r="G134" i="1"/>
  <c r="G136" i="1"/>
  <c r="G141" i="1"/>
  <c r="G143" i="1"/>
  <c r="G154" i="1"/>
  <c r="G156" i="1"/>
  <c r="G159" i="1"/>
  <c r="G165" i="1"/>
  <c r="G167" i="1"/>
  <c r="G171" i="1"/>
  <c r="G176" i="1"/>
  <c r="G178" i="1"/>
  <c r="G184" i="1"/>
  <c r="G186" i="1"/>
  <c r="G187" i="1"/>
  <c r="G201" i="1"/>
  <c r="G215" i="1"/>
  <c r="G217" i="1"/>
  <c r="G219" i="1"/>
  <c r="G227" i="1"/>
  <c r="G228" i="1"/>
  <c r="G235" i="1"/>
  <c r="G237" i="1"/>
  <c r="G242" i="1"/>
  <c r="G243" i="1"/>
  <c r="G244" i="1"/>
  <c r="G245" i="1"/>
  <c r="G247" i="1"/>
  <c r="G248" i="1"/>
  <c r="G250" i="1"/>
  <c r="G251" i="1"/>
  <c r="G252" i="1"/>
  <c r="G254" i="1"/>
  <c r="G255" i="1"/>
  <c r="G256" i="1"/>
  <c r="G258" i="1"/>
  <c r="G259" i="1"/>
  <c r="G260" i="1"/>
  <c r="G262" i="1"/>
  <c r="G264" i="1"/>
  <c r="G266" i="1"/>
  <c r="G267" i="1"/>
  <c r="G269" i="1"/>
  <c r="G271" i="1"/>
  <c r="G272" i="1"/>
  <c r="G274" i="1"/>
  <c r="G275" i="1"/>
  <c r="G277" i="1"/>
  <c r="G278" i="1"/>
  <c r="G280" i="1"/>
  <c r="G282" i="1"/>
  <c r="G284" i="1"/>
  <c r="G290" i="1"/>
  <c r="G292" i="1"/>
  <c r="G294" i="1"/>
  <c r="G295" i="1"/>
  <c r="G300" i="1"/>
  <c r="G304" i="1"/>
  <c r="G353" i="4"/>
  <c r="G354" i="4"/>
  <c r="G356" i="4"/>
  <c r="G167" i="4"/>
  <c r="G168" i="4"/>
  <c r="G170" i="4"/>
  <c r="G207" i="4"/>
  <c r="G208" i="4"/>
  <c r="G210" i="4"/>
  <c r="G541" i="4"/>
  <c r="G542" i="4"/>
  <c r="G544" i="4"/>
  <c r="G439" i="4"/>
  <c r="G440" i="4"/>
  <c r="G442" i="4"/>
  <c r="G428" i="4"/>
  <c r="G429" i="4"/>
  <c r="G431" i="4"/>
  <c r="G415" i="4"/>
  <c r="G416" i="4"/>
  <c r="G418" i="4"/>
  <c r="G392" i="4"/>
  <c r="G393" i="4"/>
  <c r="G395" i="4"/>
  <c r="G366" i="4"/>
  <c r="G367" i="4"/>
  <c r="G369" i="4"/>
  <c r="G340" i="4"/>
  <c r="G341" i="4"/>
  <c r="G343" i="4"/>
  <c r="G327" i="4"/>
  <c r="G328" i="4"/>
  <c r="G330" i="4"/>
  <c r="G317" i="4"/>
  <c r="G318" i="4"/>
  <c r="G320" i="4"/>
  <c r="G306" i="4"/>
  <c r="G307" i="4"/>
  <c r="G309" i="4"/>
  <c r="G293" i="4"/>
  <c r="G294" i="4"/>
  <c r="G296" i="4"/>
  <c r="G280" i="4"/>
  <c r="G281" i="4"/>
  <c r="G283" i="4"/>
  <c r="G451" i="4"/>
  <c r="G452" i="4"/>
  <c r="G266" i="4"/>
  <c r="G267" i="4"/>
  <c r="G269" i="4"/>
  <c r="G253" i="4"/>
  <c r="G254" i="4"/>
  <c r="G256" i="4"/>
  <c r="G227" i="4"/>
  <c r="G228" i="4"/>
  <c r="G230" i="4"/>
  <c r="G217" i="4"/>
  <c r="G218" i="4"/>
  <c r="G220" i="4"/>
  <c r="G182" i="4"/>
  <c r="G183" i="4"/>
  <c r="G185" i="4"/>
  <c r="G240" i="4"/>
  <c r="G241" i="4"/>
  <c r="G243" i="4"/>
  <c r="G64" i="4"/>
  <c r="G65" i="4"/>
  <c r="G67" i="4"/>
  <c r="G454" i="4"/>
  <c r="G513" i="4"/>
  <c r="G514" i="4"/>
  <c r="G516" i="4"/>
  <c r="G491" i="4"/>
  <c r="G492" i="4"/>
  <c r="G494" i="4"/>
  <c r="G55" i="4"/>
  <c r="G56" i="4"/>
  <c r="G58" i="4"/>
  <c r="G96" i="4"/>
  <c r="G97" i="4"/>
  <c r="G99" i="4"/>
  <c r="G143" i="4"/>
  <c r="G144" i="4"/>
  <c r="G146" i="4"/>
  <c r="G133" i="4"/>
  <c r="G134" i="4"/>
  <c r="G136" i="4"/>
  <c r="I11" i="3"/>
  <c r="C11" i="3"/>
  <c r="I12" i="3"/>
  <c r="I13" i="3"/>
  <c r="C13" i="3"/>
  <c r="I14" i="3"/>
  <c r="I15" i="3"/>
  <c r="I44" i="1"/>
  <c r="C15" i="3"/>
  <c r="I16" i="3"/>
  <c r="I17" i="3"/>
  <c r="C17" i="3"/>
  <c r="I18" i="3"/>
  <c r="I19" i="3"/>
  <c r="C19" i="3"/>
  <c r="I20" i="3"/>
  <c r="I21" i="3"/>
  <c r="I76" i="1"/>
  <c r="C21" i="3"/>
  <c r="I22" i="3"/>
  <c r="I23" i="3"/>
  <c r="I81" i="1"/>
  <c r="C23" i="3"/>
  <c r="I24" i="3"/>
  <c r="I25" i="3"/>
  <c r="I96" i="1"/>
  <c r="C25" i="3"/>
  <c r="I26" i="3"/>
  <c r="I27" i="3"/>
  <c r="C27" i="3"/>
  <c r="I28" i="3"/>
  <c r="I29" i="3"/>
  <c r="C29" i="3"/>
  <c r="I30" i="3"/>
  <c r="I31" i="3"/>
  <c r="I138" i="1"/>
  <c r="C31" i="3"/>
  <c r="I32" i="3"/>
  <c r="I33" i="3"/>
  <c r="C33" i="3"/>
  <c r="I34" i="3"/>
  <c r="I35" i="3"/>
  <c r="C35" i="3"/>
  <c r="I36" i="3"/>
  <c r="I37" i="3"/>
  <c r="I173" i="1"/>
  <c r="C37" i="3"/>
  <c r="I38" i="3"/>
  <c r="I39" i="3"/>
  <c r="C39" i="3"/>
  <c r="I40" i="3"/>
  <c r="I41" i="3"/>
  <c r="C41" i="3"/>
  <c r="I42" i="3"/>
  <c r="I43" i="3"/>
  <c r="C43" i="3"/>
  <c r="I44" i="3"/>
  <c r="I45" i="3"/>
  <c r="H12" i="3"/>
  <c r="H14" i="3"/>
  <c r="H16" i="3"/>
  <c r="H18" i="3"/>
  <c r="H20" i="3"/>
  <c r="H22" i="3"/>
  <c r="H24" i="3"/>
  <c r="H26" i="3"/>
  <c r="H28" i="3"/>
  <c r="H30" i="3"/>
  <c r="H32" i="3"/>
  <c r="H34" i="3"/>
  <c r="H36" i="3"/>
  <c r="H38" i="3"/>
  <c r="H40" i="3"/>
  <c r="H42" i="3"/>
  <c r="H44" i="3"/>
  <c r="H45" i="3"/>
  <c r="G12" i="3"/>
  <c r="G14" i="3"/>
  <c r="G16" i="3"/>
  <c r="G18" i="3"/>
  <c r="G20" i="3"/>
  <c r="G22" i="3"/>
  <c r="G24" i="3"/>
  <c r="G26" i="3"/>
  <c r="G28" i="3"/>
  <c r="G30" i="3"/>
  <c r="G32" i="3"/>
  <c r="G34" i="3"/>
  <c r="G36" i="3"/>
  <c r="G38" i="3"/>
  <c r="G40" i="3"/>
  <c r="G42" i="3"/>
  <c r="G44" i="3"/>
  <c r="G45" i="3"/>
  <c r="F12" i="3"/>
  <c r="F14" i="3"/>
  <c r="F16" i="3"/>
  <c r="F18" i="3"/>
  <c r="F20" i="3"/>
  <c r="F22" i="3"/>
  <c r="F24" i="3"/>
  <c r="F26" i="3"/>
  <c r="F28" i="3"/>
  <c r="F30" i="3"/>
  <c r="F32" i="3"/>
  <c r="F34" i="3"/>
  <c r="F36" i="3"/>
  <c r="F38" i="3"/>
  <c r="F40" i="3"/>
  <c r="F42" i="3"/>
  <c r="F44" i="3"/>
  <c r="F45" i="3"/>
  <c r="E12" i="3"/>
  <c r="E14" i="3"/>
  <c r="E16" i="3"/>
  <c r="E18" i="3"/>
  <c r="E20" i="3"/>
  <c r="E22" i="3"/>
  <c r="E24" i="3"/>
  <c r="E26" i="3"/>
  <c r="E28" i="3"/>
  <c r="E30" i="3"/>
  <c r="E32" i="3"/>
  <c r="E34" i="3"/>
  <c r="E36" i="3"/>
  <c r="E38" i="3"/>
  <c r="E40" i="3"/>
  <c r="E42" i="3"/>
  <c r="E44" i="3"/>
  <c r="E45" i="3"/>
  <c r="G85" i="4"/>
  <c r="G86" i="4"/>
  <c r="G88" i="4"/>
  <c r="G533" i="4"/>
  <c r="G534" i="4"/>
  <c r="G536" i="4"/>
  <c r="G523" i="4"/>
  <c r="G524" i="4"/>
  <c r="G526" i="4"/>
  <c r="G77" i="4"/>
  <c r="G78" i="4"/>
  <c r="G80" i="4"/>
  <c r="G154" i="4"/>
  <c r="G155" i="4"/>
  <c r="G157" i="4"/>
  <c r="G549" i="4"/>
  <c r="G550" i="4"/>
  <c r="G552" i="4"/>
  <c r="G311" i="1"/>
  <c r="G47" i="4"/>
  <c r="G48" i="4"/>
  <c r="G50" i="4"/>
  <c r="G36" i="4"/>
  <c r="G37" i="4"/>
  <c r="G39" i="4"/>
  <c r="G23" i="4"/>
  <c r="G24" i="4"/>
  <c r="G26" i="4"/>
  <c r="C45" i="3"/>
  <c r="I46" i="3"/>
  <c r="H46" i="3"/>
  <c r="G46" i="3"/>
  <c r="F46" i="3"/>
  <c r="E46" i="3"/>
  <c r="D11" i="3"/>
  <c r="D13" i="3"/>
  <c r="D15" i="3"/>
  <c r="D17" i="3"/>
  <c r="D19" i="3"/>
  <c r="D21" i="3"/>
  <c r="D23" i="3"/>
  <c r="D25" i="3"/>
  <c r="D27" i="3"/>
  <c r="D29" i="3"/>
  <c r="D31" i="3"/>
  <c r="D33" i="3"/>
  <c r="D35" i="3"/>
  <c r="D37" i="3"/>
  <c r="D39" i="3"/>
  <c r="D41" i="3"/>
  <c r="D43" i="3"/>
  <c r="D45" i="3"/>
  <c r="J24" i="2"/>
</calcChain>
</file>

<file path=xl/sharedStrings.xml><?xml version="1.0" encoding="utf-8"?>
<sst xmlns="http://schemas.openxmlformats.org/spreadsheetml/2006/main" count="3552" uniqueCount="878">
  <si>
    <t>OBRA :</t>
  </si>
  <si>
    <t>ORÇAMENTO :</t>
  </si>
  <si>
    <t>LOCAL :</t>
  </si>
  <si>
    <t>CÓDIGO</t>
  </si>
  <si>
    <t>DESCRIÇÃO</t>
  </si>
  <si>
    <t>UNIDADE</t>
  </si>
  <si>
    <t>QUANT.</t>
  </si>
  <si>
    <t>Abrigos temporários para canteiros</t>
  </si>
  <si>
    <t>M2</t>
  </si>
  <si>
    <t>UN</t>
  </si>
  <si>
    <t>ESCAVAÇÃO MANUAL de vala</t>
  </si>
  <si>
    <t>M3</t>
  </si>
  <si>
    <t>REATERRO MANUAL de vala</t>
  </si>
  <si>
    <t>M</t>
  </si>
  <si>
    <t>ALVENARIA DE EMBASAMENTO</t>
  </si>
  <si>
    <t>LASTRO DE BRITA</t>
  </si>
  <si>
    <t>KG</t>
  </si>
  <si>
    <t>IMPERMEABILIZAÇÃO de alvenaria de embasamento</t>
  </si>
  <si>
    <t>IMPERMEABILIZAÇÃO de alicerce</t>
  </si>
  <si>
    <t>CHAPISCO para parede interna ou externa</t>
  </si>
  <si>
    <t>CAVALETE</t>
  </si>
  <si>
    <t>SABONETEIRA de plástico</t>
  </si>
  <si>
    <t>Porta papel-toalha</t>
  </si>
  <si>
    <t>REGISTRO de gaveta</t>
  </si>
  <si>
    <t>REGISTRO GAVETA 3/4" COM CANOPLA ACABAMENTO CROMADO SIMPLES - FORNECIMENTO E INSTALACAO</t>
  </si>
  <si>
    <t>TUBO de PVC soldável, sem conexões</t>
  </si>
  <si>
    <t>Terminal de ventilação</t>
  </si>
  <si>
    <t>CAIXA sifonada de PVC rígido</t>
  </si>
  <si>
    <t>CAIXA em alvenaria</t>
  </si>
  <si>
    <t>TORNEIRA de pressão metálica</t>
  </si>
  <si>
    <t>FIO ISOLADO de PVC</t>
  </si>
  <si>
    <t>FIO ISOLADO de PVC seção 2,5 mm² - 750 V - 70°C</t>
  </si>
  <si>
    <t>FIO ISOLADO de PVC seção 6 mm² - 750 V - 70°C</t>
  </si>
  <si>
    <t>ELETRODUTO de PVC rígido roscável, sem conexões</t>
  </si>
  <si>
    <t>CAIXA DE LIGAÇÃO estampada em chapa de aço</t>
  </si>
  <si>
    <t>QUADRO de distribuição</t>
  </si>
  <si>
    <t>Caixas em alvenaria</t>
  </si>
  <si>
    <t>DISJUNTOR MONOPOLAR termomagnético</t>
  </si>
  <si>
    <t>DISJUNTOR MONOPOLAR termomagnético de 20 A em quadro de distribuição</t>
  </si>
  <si>
    <t>INTERRUPTOR</t>
  </si>
  <si>
    <t>TOMADA</t>
  </si>
  <si>
    <t>Dispositivo proteção contra surtos (Energia)</t>
  </si>
  <si>
    <t>16146.8.1.3</t>
  </si>
  <si>
    <t>DPS- Dispositivo proteção contra surtos 20 KA (Energia)</t>
  </si>
  <si>
    <t>Dispositivo DR</t>
  </si>
  <si>
    <t>16147.8.1.1</t>
  </si>
  <si>
    <t>Interruptor automático diferencial (Dispositivo DR) 80A/30MA</t>
  </si>
  <si>
    <t>Haste de aterramento tipo Copperweld</t>
  </si>
  <si>
    <t>Haste de aterramento tipo Copperweld 5/8" x 300 cm com grampo reforçado 5/8"</t>
  </si>
  <si>
    <t>Limpeza final da obra</t>
  </si>
  <si>
    <t>SINALIZAÇÕES</t>
  </si>
  <si>
    <t>ARMADURA de aço</t>
  </si>
  <si>
    <t>FÔRMA de madeira</t>
  </si>
  <si>
    <t>LASTRO DE CONCRETO (contra-piso)</t>
  </si>
  <si>
    <t>PINTURA COM TINTA LÁTEX ACRÍLICA</t>
  </si>
  <si>
    <t>IMPERMEABILIZACAO DE SUPERFICIE COM ARGAMASSA DE CIMENTO E AREIA (MEDIA), TRACO 1:3, COM ADITIVO IMPERMEABILIZANTE, E=2CM.</t>
  </si>
  <si>
    <t>ELETRODUTO DE PVC RIGIDO ROSCAVEL DN 20MM (3/4") INCL CONEXOES, FORNECIMENTO E INSTALACAO</t>
  </si>
  <si>
    <t>FIO ISOLADO de PVC seção 1,5 mm² - 750 V - 70°C</t>
  </si>
  <si>
    <t>REFERÊNCIA</t>
  </si>
  <si>
    <t>SERVIÇOS PRELIMINARES</t>
  </si>
  <si>
    <t>TRABALHOS EM TERRA</t>
  </si>
  <si>
    <t>FUNDAÇÕES</t>
  </si>
  <si>
    <t>PISO</t>
  </si>
  <si>
    <t>SUBTOTAL</t>
  </si>
  <si>
    <t>ALVENARIAS E OUTROS ELEMENTOS DIVISÓRIOS</t>
  </si>
  <si>
    <t>COBERTURA</t>
  </si>
  <si>
    <t>IMPERMEABILIZAÇÕES</t>
  </si>
  <si>
    <t>ESQUADRIAS/FERRAGENS E VIDROS</t>
  </si>
  <si>
    <t>PINTURA</t>
  </si>
  <si>
    <t>REVESTIMENTOS</t>
  </si>
  <si>
    <t>INSTALAÇÕES HIDRÁULICAS</t>
  </si>
  <si>
    <t>INSTALAÇÕES ELÉTRICAS</t>
  </si>
  <si>
    <t>SERVIÇOS COMPLEMENTARES</t>
  </si>
  <si>
    <t>DISJUNTOR MONOPOLAR termomagnético de 16 A em quadro de distribuição</t>
  </si>
  <si>
    <t>PINTURA com tinta esmalte em esquadria de ferro</t>
  </si>
  <si>
    <t>PISO CIMENTADO</t>
  </si>
  <si>
    <t>ALVENARIA BLOCO CONCRETO</t>
  </si>
  <si>
    <t>COBERTURA com telha de fibrocimento</t>
  </si>
  <si>
    <t>Terminal de ventilação série normal, Ø 50 mm</t>
  </si>
  <si>
    <t>15152.8.34.1</t>
  </si>
  <si>
    <t>MES</t>
  </si>
  <si>
    <t>TORNEIRA CROMADA 1/2" OU 3/4" PARA TANQUE, PADRÃO MÉDIO - FORNECIMENTO E INSTALAÇÃO.</t>
  </si>
  <si>
    <t>APLICAÇÃO DE FUNDO SELADOR ACRÍLICO EM PAREDES, UMA DEMÃO.</t>
  </si>
  <si>
    <t xml:space="preserve">FUNDO SELADOR ACRÍLICO </t>
  </si>
  <si>
    <t>APLICAÇÃO MANUAL DE PINTURA COM TINTA LÁTEX ACRÍLICA EM PAREDES, DUAS DEMÃOS.</t>
  </si>
  <si>
    <t xml:space="preserve">ENTRADA DE ENERGIA em caixa de chapa de aço </t>
  </si>
  <si>
    <t>PREÇO UNIT. S/ BDI</t>
  </si>
  <si>
    <t>PREÇO UNIT. C/ BDI-20%</t>
  </si>
  <si>
    <t xml:space="preserve">PREÇO TOTAL  COM BDI (R$) </t>
  </si>
  <si>
    <t>ESCAVAÇÃO MANUAL DE VALA COM PROFUNDIDADE MENOR OU IGUAL A 1,30 M.</t>
  </si>
  <si>
    <t>REATERRO MANUAL DE VALAS COM COMPACTAÇÃO MECANIZADA.</t>
  </si>
  <si>
    <t>ESTACA BROCA DE CONCRETO, DIÂMETRO DE 25CM, ESCAVAÇÃO MANUAL COM TRADO CONCHA, COM ARMADURA DE ARRANQUE.</t>
  </si>
  <si>
    <t>ESTACA TIPO ESCAVADA (BROCA)</t>
  </si>
  <si>
    <t>ALVENARIA DE EMBASAMENTO COM BLOCO ESTRUTURAL DE CONCRETO, DE 14X19X29 CM E ARGAMASSA DE ASSENTAMENTO COM PREPARO EM BETONEIRA.</t>
  </si>
  <si>
    <t>SABONETEIRA PLASTICA TIPO DISPENSER PARA SABONETE LIQUIDO COM RESERVATORIO 800 A 1500 ML, INCLUSO FIXAÇÃO.</t>
  </si>
  <si>
    <t>PORTA TOALHA ROSTO EM METAL CROMADO, TIPO ARGOLA, INCLUSO FIXAÇÃO.</t>
  </si>
  <si>
    <t>KIT CAVALETE PARA MEDIÇÃO DE ÁGUA - ENTRADA PRINCIPAL, EM PVC SOLDÁVEL DN 25 (¾") FORNECIMENTO E INSTALAÇÃO (EXCLUSIVE HIDRÔMETRO).</t>
  </si>
  <si>
    <t>ELETRODUTO DE PVC RIGIDO ROSCAVEL DN 32MM (1") INCL CONEXOES, FORNECIMENTO E INSTALACAO</t>
  </si>
  <si>
    <t>QUADRO DE DISTRIBUIÇÃO DE ENERGIA EM CHAPA DE AÇO GALVANIZADO, DE EMBUTIR, COM BARRAMENTO TRIFÁSICO, PARA 12 DISJUNTORES DIN 100A - FORNECIMENTO E INSTALAÇÃO.</t>
  </si>
  <si>
    <t>FORNECIMENTO E INSTALAÇAO DE PLACA DE IDENTIFICAÇAO DE OBRA INCLUSO SUPORTE ESTRUTURA DE MADEIRA (EM CHAPA GALVANIZADA)</t>
  </si>
  <si>
    <t>ASSENTAMENTO DE POSTE DE CONCRETO COM COMPRIMENTO NOMINAL DE 9 M, CARGA NOMINAL DE 300 DAN, ENGASTAMENTO BASE CONCRETADA COM 1 M DE CONCRETO E 0,5 M DE SOLO (NÃO INCLUI FORNECIMENTO).</t>
  </si>
  <si>
    <t>LASTRO COM MATERIAL GRANULAR, APLICAÇÃO EM PISOS OU RADIERS, ESPESSURA DE *5 CM*.</t>
  </si>
  <si>
    <t>PISO CIMENTADO, TRAÇO 1:3 (CIMENTO E AREIA), ACABAMENTO LISO, ESPESSURA 2,0 CM, PREPARO MECÂNICO DA ARGAMASSA.</t>
  </si>
  <si>
    <t>PISO EM CONCRETO 20 MPA PREPARO MECÂNICO, ESPESSURA 7CM.</t>
  </si>
  <si>
    <t>CONTRAVERGA MOLDADA IN LOCO COM UTILIZAÇÃO DE BLOCOS CANALETA PARA VÃOS DE MAIS DE 1,5 M DE COMPRIMENTO.</t>
  </si>
  <si>
    <t>PISO DE CONCRETO COM TELA</t>
  </si>
  <si>
    <t>RESERVATÓRIO</t>
  </si>
  <si>
    <t>INTERRUPTOR SIMPLES (1 MÓDULO), 10A/250V, INCLUINDO SUPORTE E PLACA -FORNECIMENTO E INSTALAÇÃO.</t>
  </si>
  <si>
    <t>EMBOÇO para parede interna ou externa</t>
  </si>
  <si>
    <t>02.10.020</t>
  </si>
  <si>
    <t>Locação de container tipo escritório com 1 vaso sanitário, 1 lavatório e 1 ponto para chuveiro- área mínima de 13,80 m²</t>
  </si>
  <si>
    <t>LOCAÇÃO DA OBRA</t>
  </si>
  <si>
    <t>02.02.130</t>
  </si>
  <si>
    <t>Locação de container tipo depósito - área mínima de 13,80 m²</t>
  </si>
  <si>
    <t>02.02.150</t>
  </si>
  <si>
    <t>FABRICAÇÃO, MONTAGEM E DESMONTAGEM DE FÔRMA PARA VIGA BALDRAME, EM MADEIRA SERRADA, E=25 MM, 4 UTILIZAÇÕES.</t>
  </si>
  <si>
    <t>LEIS SOCIAIS SINAPI=85%  BDI=20%</t>
  </si>
  <si>
    <t>EXECUÇÃO E COMPACTAÇÃO DE ATERRO COM SOLO PREDOMINANTEMENTE ARGILOSO -EXCLUSIVE SOLO, ESCAVAÇÃO, CARGA E TRANSPORTE.</t>
  </si>
  <si>
    <t>COMPACTAÇÃO DE ATERRO</t>
  </si>
  <si>
    <t>Importação de terra para aterro</t>
  </si>
  <si>
    <t>Terra para aterro</t>
  </si>
  <si>
    <t xml:space="preserve">02315.8.10.2 </t>
  </si>
  <si>
    <t>TRANSPORTE e descarga de terra</t>
  </si>
  <si>
    <t>TRANSPORTE COM CAMINHÃO BASCULANTE DE 6 M3, EM VIA URBANA PAVIMENTADA, DMT ATÉ 30 KM (UNIDADE: M3XKM).</t>
  </si>
  <si>
    <t>M3XKM</t>
  </si>
  <si>
    <t>PINTURA COM TINTA ALQUÍDICA DE ACABAMENTO (ESMALTE SINTÉTICO BRILHANTE ) PULVERIZADA SOBRE SUPERFÍCIES METÁLICAS (EXCETO PERFIL) EXECUTADO EM OBRA (02 DEMÃOS).</t>
  </si>
  <si>
    <t>Espiral cortante</t>
  </si>
  <si>
    <t>Espiral cortante de aço inox para colocação em muros de fechamento com lâminas tipo fish (6,5 cm) com 30 cm de diâmetro, e fixado em cabo de aço 4,0 mm, colocação e acabamento</t>
  </si>
  <si>
    <t>02821.8.5.1</t>
  </si>
  <si>
    <t>TRAMA DE MADEIRA COMPOSTA POR TERÇAS PARA TELHADOS DE ATÉ 2 ÁGUAS PARA TELHA ONDULADA DE FIBROCIMENTO, METÁLICA, PLÁSTICA OU TERMOACÚSTICA,INCLUSO TRANSPORTE VERTICAL.</t>
  </si>
  <si>
    <t>TELHAMENTO COM TELHA METÁLICA TERMOACÚSTICA E = 30 MM, COM ATÉ 2 ÁGUAS , INCLUSO IÇAMENTO.</t>
  </si>
  <si>
    <t>COBERTURA com telha  metálica</t>
  </si>
  <si>
    <t>TELHAMENTO COM TELHA ONDULADA DE FIBROCIMENTO E = 6 MM, COM RECOBRIMENTO LATERAL DE 1 1/4 DE ONDA PARA TELHADO COM INCLINAÇÃO MÁXIMA DE 10°,COM ATÉ 2 ÁGUAS, INCLUSO IÇAMENTO.</t>
  </si>
  <si>
    <t>RUFO EXTERNO/INTERNO EM CHAPA DE AÇO GALVANIZADO NÚMERO 26, CORTE DE 33 CM, INCLUSO IÇAMENTO.</t>
  </si>
  <si>
    <t>IMPERMEABILIZAÇÃO DE SUPERFÍCIE COM EMULSÃO ASFÁLTICA, 2 DEMÃOS (BALDRAME)</t>
  </si>
  <si>
    <t xml:space="preserve">TOTAL COM BDI: </t>
  </si>
  <si>
    <t>Canaleta para águas pluviais</t>
  </si>
  <si>
    <t>LIMPEZA MECANIZADA DE CAMADA VEGETAL, VEGETAÇÃO E PEQUENAS ÁRVORES (DIÂMETRO DE TRONCO MENOR QUE 0,20 M), COM TRATOR DE ESTEIRAS.</t>
  </si>
  <si>
    <t>LIMPEZA MECANIZADA</t>
  </si>
  <si>
    <t>16.06.078</t>
  </si>
  <si>
    <t>SINAPI JULHO 2021</t>
  </si>
  <si>
    <t>FDE - JULHO 2021 - INSUMOS PREÇO SINAPI JULHO 2021</t>
  </si>
  <si>
    <t>SECRETARIA DE INFRAESTRUTURA</t>
  </si>
  <si>
    <t>DEPARTAMENTO DE DIMENSIONAMENTO E CUSTOS DE OBRAS</t>
  </si>
  <si>
    <t>NOME DA OBRA:</t>
  </si>
  <si>
    <t>Conforme legislação tributária municipal, percentual da base de cálculo para o ISS:</t>
  </si>
  <si>
    <t>Alíquota do ISS (entre 2% e 5%):</t>
  </si>
  <si>
    <t xml:space="preserve">BDI </t>
  </si>
  <si>
    <t>TIPO DE OBRA</t>
  </si>
  <si>
    <t>Itens</t>
  </si>
  <si>
    <t>Siglas</t>
  </si>
  <si>
    <t>% Adotado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</si>
  <si>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</si>
  <si>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</si>
  <si>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</si>
  <si>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</si>
  <si>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</si>
  <si>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</si>
  <si>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</si>
  <si>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</si>
  <si>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</si>
  <si>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</si>
  <si>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</si>
  <si>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</si>
  <si>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município de Franca/SP)</t>
  </si>
  <si>
    <t>ISS</t>
  </si>
  <si>
    <t>Tributos (Contribuição Previdenciária sobre a Receita Bruta - 0% ou 4,5% - Desoneração)</t>
  </si>
  <si>
    <t>CPRB</t>
  </si>
  <si>
    <t>BDI COM desoneração</t>
  </si>
  <si>
    <t>BDI DES</t>
  </si>
  <si>
    <t>Os valores de BDI foram calculados com o emprego da fórmula:</t>
  </si>
  <si>
    <t>BDI =</t>
  </si>
  <si>
    <t>(1+AC+S+R+G)*(1+DF)*(1+L)</t>
  </si>
  <si>
    <t xml:space="preserve"> - 1</t>
  </si>
  <si>
    <t>(1-CP-ISS-CRPB)</t>
  </si>
  <si>
    <t>Declaro para os devidos fins que, conforme legislação tributária municipal, a base de cálculo deste tipo de obra corresponde à 0%, com a respectiva alíquota de 0%.</t>
  </si>
  <si>
    <t>Declaro para os devidos fins que o regime de Contribuição Previdenciária sobre a Receita Bruta adotado para elaboração do orçamento foi COM Desoneração, e que esta é a alternativa mais adequada para a Administração Pública.</t>
  </si>
  <si>
    <t>Observações:</t>
  </si>
  <si>
    <t>Franca - SP</t>
  </si>
  <si>
    <t>Local</t>
  </si>
  <si>
    <t>Data</t>
  </si>
  <si>
    <t>Engº Fabian Morais Baratto</t>
  </si>
  <si>
    <t>CREA- 5060870345</t>
  </si>
  <si>
    <t>Departamento de Dimensionamento e Custos de Obras</t>
  </si>
  <si>
    <t>ITEM</t>
  </si>
  <si>
    <t>DESCRIÇÃO DOS SERVIÇOS</t>
  </si>
  <si>
    <t>VALOR (R$)</t>
  </si>
  <si>
    <t>% ITEM</t>
  </si>
  <si>
    <t>TOTAL</t>
  </si>
  <si>
    <t>GRAMA</t>
  </si>
  <si>
    <t>INFRA-ESTRUTURA</t>
  </si>
  <si>
    <t>SUPER-ESTRUTURA</t>
  </si>
  <si>
    <t>ESQUADRIAS/FERRAGENS  E VIDROS</t>
  </si>
  <si>
    <t>VALORES TOTAIS</t>
  </si>
  <si>
    <t>Composições Analiticas</t>
  </si>
  <si>
    <t>CLASS</t>
  </si>
  <si>
    <t>COEF.</t>
  </si>
  <si>
    <t>PREÇO(R$)</t>
  </si>
  <si>
    <t>PREÇO TOTAL (R$)</t>
  </si>
  <si>
    <t>REFERÊNCIA INSUMOS</t>
  </si>
  <si>
    <t xml:space="preserve">SER.CG </t>
  </si>
  <si>
    <t xml:space="preserve">M2 </t>
  </si>
  <si>
    <t>composição</t>
  </si>
  <si>
    <t>CARPINTEIRO DE FORMAS COM ENCARGOS COMPLEMENTARES</t>
  </si>
  <si>
    <t>COMP.</t>
  </si>
  <si>
    <t>H</t>
  </si>
  <si>
    <t>AJUDANTE DE CARPINTEIRO COM ENCARGOS COMPLEMENTARES</t>
  </si>
  <si>
    <t>PINTOR COM ENCARGOS COMPLEMENTARES</t>
  </si>
  <si>
    <t>SERVENTE COM ENCARGOS COMPLEMENTARES</t>
  </si>
  <si>
    <t>insumo</t>
  </si>
  <si>
    <t>PONTALETE *7,5 X 7,5* CM EM PINUS, MISTA OU EQUIVALENTE DA REGIAO - BRUTA</t>
  </si>
  <si>
    <t>MAT.</t>
  </si>
  <si>
    <t>SARRAFO *2,5 X 5* CM EM PINUS, MISTA OU EQUIVALENTE DA REGIAO - BRUTA</t>
  </si>
  <si>
    <t>VIGA NAO APARELHADA *6 X 12* CM, EM MACARANDUBA, ANGELIM OU EQUIVALENTE DA REGIAO - BRUTA</t>
  </si>
  <si>
    <t>PREGO DE ACO POLIDO COM CABECA 18 X 27 (2 1/2 X 10)</t>
  </si>
  <si>
    <t>Aguarrás mineral</t>
  </si>
  <si>
    <t>PLACA DE OBRA (PARA CONSTRUCAO CIVIL) EM CHAPA GALVANIZADA *N. 22*, ADESIVADA,DE *2,0 X 1,125* M</t>
  </si>
  <si>
    <t>PREÇO TOTAL (unit. Com LS):</t>
  </si>
  <si>
    <t>BDI(%): 20,00</t>
  </si>
  <si>
    <t>PREÇO TOTAL UNIT. (c/ taxa):</t>
  </si>
  <si>
    <t>QUANTIDADE:</t>
  </si>
  <si>
    <t>PREÇO TOTAL (c/ taxa):</t>
  </si>
  <si>
    <t>unxmês</t>
  </si>
  <si>
    <t>AJUDANTE DE OPERAÇÃO EM GERAL COM ENCARGOS COMPLEMENTARES</t>
  </si>
  <si>
    <t>ELETRICISTA COM ENCARGOS COMPLEMENTARES</t>
  </si>
  <si>
    <t>AUXILIAR DE ELETRICISTA COM ENCARGOS COMPLEMENTARES</t>
  </si>
  <si>
    <t>ENCANADOR OU BOMBEIRO HIDRÁULICO COM ENCARGOS COMPLEMENTARES</t>
  </si>
  <si>
    <t>AUXILIAR DE ENCANADOR OU BOMBEIRO HIDRÁULICO COM ENCARGOS COMPLEMENTARES</t>
  </si>
  <si>
    <t>LOCACAO DE CONTAINER 2,30 X 6,00 M, ALT. 2,50 M, COM 1 SANITARIO, PARA ESCRITORIO,COMPLETO, SEM DIVISORIAS INTERNAS</t>
  </si>
  <si>
    <t>LOC.</t>
  </si>
  <si>
    <t>LOCACAO DE CONTAINER 2,30 X 6,00 M, ALT. 2,50 M, PARA ESCRITORIO, SEM DIVISORIAS INTERNAS E SEM SANITARIO</t>
  </si>
  <si>
    <t xml:space="preserve">Obs.: </t>
  </si>
  <si>
    <t>(*)</t>
  </si>
  <si>
    <t>1-Foram utilizados os custos de insumos da  tabela SINAPI (DESONERADO) nas composições analiticas PINI, CPOS e FDE com BDI de 20,00%, e Leis Sociais de 85%</t>
  </si>
  <si>
    <t>FIO ISOLADO de PVC seção 4 mm² - 750 V - 70°C</t>
  </si>
  <si>
    <t>DISJUNTOR BIPOLAR termomagnético</t>
  </si>
  <si>
    <t>DISJUNTOR BIPOLAR termomagnético de 16 A em quadro de distribuição</t>
  </si>
  <si>
    <t>DISJUNTOR BIPOLAR termomagnético de 20 A em quadro de distribuição</t>
  </si>
  <si>
    <t>CAIXA ENTERRADA ELÉTRICA RETANGULAR, EM ALVENARIA COM TIJOLOS CERÂMICOS MACIÇOS, FUNDO COM BRITA, DIMENSÕES INTERNAS: 0,3X0,3X0,3 M.</t>
  </si>
  <si>
    <t>ENTRADA DE ENERGIA ELÉTRICA, AÉREA, BIFÁSICA, COM CAIXA DE SOBREPOR,ABO DE 10 MM2 E DISJUNTOR DIN 50A (NÃO INCLUSO O POSTE DE CONCRETO).</t>
  </si>
  <si>
    <t>POSTE DE CONCRETO DUPLO T, TIPO B, 300 KG, H = 10 M (NBR 8451)</t>
  </si>
  <si>
    <t>5057(INSUMO)</t>
  </si>
  <si>
    <t xml:space="preserve">INFRA-ESTRUTURA </t>
  </si>
  <si>
    <t>ARMAÇÃO DE BLOCO, VIGA BALDRAME E SAPATA UTILIZANDO AÇO CA-60 DE 5 MM- MONTAGEM.</t>
  </si>
  <si>
    <t>ARMAÇÃO DE BLOCO, VIGA BALDRAME OU SAPATA UTILIZANDO AÇO CA-50 DE 8 MM - MONTAGEM.</t>
  </si>
  <si>
    <t>ARMAÇÃO DE BLOCO, VIGA BALDRAME OU SAPATA UTILIZANDO AÇO CA-50 DE 10 MM - MONTAGEM.</t>
  </si>
  <si>
    <t>PREPARO DE FUNDO DE VALA COM LARGURA MENOR QUE 1,5 M, COM CAMADA DE BRITA, LANÇAMENTO MANUAL.</t>
  </si>
  <si>
    <t>CONCRETO estrutural em fundação</t>
  </si>
  <si>
    <t>CONCRETO FCK = 25MPA, TRAÇO 1:2,3:2,7 (CIMENTO/ AREIA MÉDIA/ BRITA 1)- PREPARO MECÂNICO COM BETONEIRA 600 L.</t>
  </si>
  <si>
    <t>LANÇAMENTO, ADENSAMENTO E ACABAMENTO DE CONCRETO</t>
  </si>
  <si>
    <t>LANÇAMENTO COM USO DE BALDES, ADENSAMENTO E ACABAMENTO DE CONCRETO EM ESTRUTURAS.</t>
  </si>
  <si>
    <t>MONTAGEM E DESMONTAGEM DE FÔRMA DE PILARES RETANGULARES E ESTRUTURAS SIMILARES, PÉ-DIREITO SIMPLES, EM CHAPA DE MADEIRA COMPENSADA RESINADA,4 UTILIZAÇÕES.</t>
  </si>
  <si>
    <t>ARMAÇÃO DE PILAR OU VIGA DE UMA ESTRUTURA CONVENCIONAL DE CONCRETO ARMADO EM UMA EDIFICAÇÃO TÉRREA OU SOBRADO UTILIZANDO AÇO CA-60 DE 5,0 MM- MONTAGEM.</t>
  </si>
  <si>
    <t>ARMAÇÃO DE PILAR OU VIGA DE UMA ESTRUTURA CONVENCIONAL DE CONCRETO ARMADO EM UMA EDIFICAÇÃO TÉRREA OU SOBRADO UTILIZANDO AÇO CA-50 DE 8,0 MM- MONTAGEM.</t>
  </si>
  <si>
    <t>ARMAÇÃO DE PILAR OU VIGA DE UMA ESTRUTURA CONVENCIONAL DE CONCRETO ARMADO EM UMA EDIFICAÇÃO TÉRREA OU SOBRADO UTILIZANDO AÇO CA-50 DE 10,0 MM - MONTAGEM.</t>
  </si>
  <si>
    <t>ARMAÇÃO DE PILAR OU VIGA DE UMA ESTRUTURA CONVENCIONAL DE CONCRETO ARMADO EM UMA EDIFICAÇÃO TÉRREA OU SOBRADO UTILIZANDO AÇO CA-50 DE 12,5 MM - MONTAGEM.</t>
  </si>
  <si>
    <t>CONCRETO estrutural em estruturas - vigas e pilares</t>
  </si>
  <si>
    <t>LAJE</t>
  </si>
  <si>
    <t>LAJE PRÉ-MOLDADA UNIDIRECIONAL, BIAPOIADA, PARA FORRO, ENCHIMENTO EM CERÂMICA, VIGOTA CONVENCIONAL, ALTURA TOTAL DA LAJE (ENCHIMENTO+CAPA) =(8+3).</t>
  </si>
  <si>
    <t>Orçamento Sintetico Global</t>
  </si>
  <si>
    <t>TINTA ESMALTE SINTETICO PREMIUM ACETINADO</t>
  </si>
  <si>
    <t>SOLVENTE DILUENTE A BASE DE AGUARRAS</t>
  </si>
  <si>
    <t>CAIXA ENTERRADA HIDRÁULICA RETANGULAR EM ALVENARIA COM TIJOLOS CERÂMICOS MACIÇOS, DIMENSÕES INTERNAS: 0,6X0,6X0,6 M PARA REDE DE ESGOTO.</t>
  </si>
  <si>
    <t>TANQUE</t>
  </si>
  <si>
    <t>TORNEIRA DE BÓIA</t>
  </si>
  <si>
    <t>TORNEIRA DE BOIA, ROSCÁVEL, 3/4 , FORNECIDA E INSTALADA EM RESERVAÇÃO DE ÁGUA.</t>
  </si>
  <si>
    <t>Taxa de descarte de entulho</t>
  </si>
  <si>
    <t>Coleta (FONE - 3724 0808, em 22/07/2021) - Cristiane</t>
  </si>
  <si>
    <t>CPOS -COM  INSUMOS PREÇO SINAPI JULHO 2021</t>
  </si>
  <si>
    <t>55.01.020</t>
  </si>
  <si>
    <t>CAIXA D´ÁGUA EM POLIETILENO, 500 LITROS - FORNECIMENTO E INSTALAÇÃO.</t>
  </si>
  <si>
    <t>PINI -COM  INSUMOS PREÇO SINAPI JULHO 2021</t>
  </si>
  <si>
    <t>CONCERTINA CLIPADA (DUPLA) EM ACO GALVANIZADO DE ALTA RESISTENCIA, COM ESPIRAL DE 300 MM, D = 2,76 MM</t>
  </si>
  <si>
    <t>HASTE DE ACO GALVANIZADO PARA FIXACAO DE CONCERTINA 2 "/3 M</t>
  </si>
  <si>
    <t>ARAME GALVANIZADO 12 BWG, D = 2,76 MM (0,048 KG/M) OU 14 BWG, D = 2,11 MM (0,026KG/M)</t>
  </si>
  <si>
    <t>Locação de obra de edificação</t>
  </si>
  <si>
    <t>TABUA *2,5 X 30 CM EM PINUS, MISTA OU EQUIVALENTE DA REGIAO - BRUTA</t>
  </si>
  <si>
    <t>R$ 10,94 DIVIDIDO POR 0,30 = R$ 36,47</t>
  </si>
  <si>
    <t>ARAME GALVANIZADO 16 BWG, D = 1,65MM (0,0166 KG/M)</t>
  </si>
  <si>
    <t>CAIXA DE LIGAÇÃO ESTAMPADA EM CHAPA DE AÇO, OCTOGONAL, DIMENSÕES 4 x 4 x 2"</t>
  </si>
  <si>
    <t>CAIXA DE LIGAÇÃO ESTAMPADA EM CHAPA DE AÇO, RETANGULAR, DIMENSÕES 4 x 2"</t>
  </si>
  <si>
    <t>CAIXA DE LIGAÇÃO ESTAMPADA EM CHAPA DE AÇO, RETANGULAR, DIMENSÕES 4 x 4"</t>
  </si>
  <si>
    <t>DPS- Dispositivo de proteção contra surtos 20 KA (energia)</t>
  </si>
  <si>
    <t>Interruptor automático diferencial (Dispositivo DR) 80 A/30MA</t>
  </si>
  <si>
    <t>CANALETA DE CONCRETO 1/2 CANA DN 30CM P/ AGUAS PLUVIAIS</t>
  </si>
  <si>
    <t>16.05.036</t>
  </si>
  <si>
    <t>PEDREIRO COM ENCARGOS COMPLEMENTARES</t>
  </si>
  <si>
    <t>AREIA MEDIA - POSTO JAZIDA/FORNECEDOR (RETIRADO NA JAZIDA, SEM TRANSPORTE)</t>
  </si>
  <si>
    <t>CIMENTO PORTLAND COMPOSTO CP II-32</t>
  </si>
  <si>
    <t>PEDRA BRITADA N. 1 (9,5 a 19 MM) POSTO PEDREIRA/FORNECEDOR, SEM FRETE</t>
  </si>
  <si>
    <t>CALHA/CANALETA DE CONCRETO SIMPLES, TIPO MEIA CANA, DIAMETRO DE 30 CM, PARA AGUA PLUVIAL</t>
  </si>
  <si>
    <t>TC-08 TAMPA EM GRELHA DE FERRO GALVANIZADO P/ CANALETA (35CM)</t>
  </si>
  <si>
    <t>16.05.045</t>
  </si>
  <si>
    <t>CANTONEIRA DE FERRO ABAS IGUAIS 1"x1/8"</t>
  </si>
  <si>
    <t>FDE JULHO 2021</t>
  </si>
  <si>
    <t>2.66.78</t>
  </si>
  <si>
    <t>TC-06 GRELHA FERRO GALV (PERFIL 3/4"X1/4") L=20CM</t>
  </si>
  <si>
    <t>6.75.68</t>
  </si>
  <si>
    <t>INTERRUPTOR SIMPLES (1 MÓDULO) COM 1 TOMADA DE EMBUTIR 2P+T 10 A, INCLUINDO SUPORTE E PLACA - FORNECIMENTO E INSTALAÇÃO.</t>
  </si>
  <si>
    <t>TOMADA MÉDIA DE EMBUTIR (2 MÓDULOS), 2P+T 20 A, INCLUINDO SUPORTE E PLACA - FORNECIMENTO E INSTALAÇÃO.</t>
  </si>
  <si>
    <t>ELETRODUTO RÍGIDO ROSCÁVEL, PVC, DN 85 MM (3") - FORNECIMENTO E INSTALAÇÃO.</t>
  </si>
  <si>
    <t>CAIXA DE TELEFONE em alvenaria padrão Telebrás</t>
  </si>
  <si>
    <t>CAIXA ENTERRADA PARA INSTALAÇÕES TELEFÔNICAS TIPO R1, EM ALVENARIA COM BLOCOS DE CONCRETO, DIMENSÕES INTERNAS: 0,35X0,60X0,60 M, EXCLUINDO TAMPÃO.</t>
  </si>
  <si>
    <t>TAMPA PARA CAIXA TIPO R1, EM FERRO FUNDIDO, DIMENSÕES INTERNAS: 0,40 X0,60 M - FORNECIMENTO E INSTALAÇÃO.</t>
  </si>
  <si>
    <t xml:space="preserve">CAIXA DE PASSAGEM PARA TELEFONE </t>
  </si>
  <si>
    <t>CAIXA DE PASSAGEM PARA TELEFONE 15X15X10CM (SOBREPOR), FORNECIMENTO E INSTALACAO.</t>
  </si>
  <si>
    <t>Fio para telefone</t>
  </si>
  <si>
    <t>TOMADA PARA TELEFONE RJ11 - FORNECIMENTO E INSTALAÇÃO.</t>
  </si>
  <si>
    <t>TOMADA PARA TELEFONE</t>
  </si>
  <si>
    <t>Caixa de areia com grelha metálica (20x20cm) 600x600mm</t>
  </si>
  <si>
    <t>15157.8.1.10</t>
  </si>
  <si>
    <t>CAIXA DE ALVENARIA PARA ÁGUAS PLUVIAIS</t>
  </si>
  <si>
    <t>ARMADOR COM ENCARGOS COMPLEMENTARES</t>
  </si>
  <si>
    <t>AJUDANTE DE ARMADOR COM ENCARGOS COMPLEMENTARES</t>
  </si>
  <si>
    <t>PEDRA BRITADA N. 2 (19 A 38 MM) POSTO PEDREIRA/FORNECEDOR, SEM FRETE</t>
  </si>
  <si>
    <t>CAL HIDRATADA CH-I PARA ARGAMASSAS</t>
  </si>
  <si>
    <t>Chapa compensada resinada (espessura: 14,00 mm)</t>
  </si>
  <si>
    <t>ACO CA-50-A $MD BITOLAS</t>
  </si>
  <si>
    <t>MÉDIA SINAPI JULHO 2021</t>
  </si>
  <si>
    <t>(32+33+34+43055+43055+43056+43056+43057) DIVIDIDO POR 8</t>
  </si>
  <si>
    <t>12,13+12,20+11,50+9,96+9,96+11,48+11,48+12,62 = 91,33 dividido por 8 = 11,42</t>
  </si>
  <si>
    <t>TIJOLO CERAMICO MACICO COMUM *5 X 10 X 20* CM (L X A X C)</t>
  </si>
  <si>
    <t>PREGO DE ACO POLIDO COM CABECA 16 X 24 (2 1/4 X 12)</t>
  </si>
  <si>
    <t>ARAME RECOZIDO 16 BWG, D = 1,65 MM (0,016 KG/M) OU 18 BWG, D = 1,25 MM (0,01 KG/M)</t>
  </si>
  <si>
    <t>ADITIVO SUPERPLASTIFICANTE DE PEGA NORMAL PARA CONCRETO, LIQUIDO E ISENTO DE CLORETOS</t>
  </si>
  <si>
    <t>GRELHA FERRO FUNDIDO 20X20CM</t>
  </si>
  <si>
    <t>Caixa de areia com tampa de concreto 800x800mm</t>
  </si>
  <si>
    <t>15157.8.1.1</t>
  </si>
  <si>
    <t>Tubos, registros e conexões de água fria</t>
  </si>
  <si>
    <t>Tubos, válvulas  e conexões  - esgoto série normal</t>
  </si>
  <si>
    <t>Aparelhos sanitários</t>
  </si>
  <si>
    <t>PLANTIO DE GRAMA EM PLACAS. (BATATAIS)</t>
  </si>
  <si>
    <t>RUFOS E CONTRA-RUFOS</t>
  </si>
  <si>
    <t xml:space="preserve">CALHAS </t>
  </si>
  <si>
    <t>CALHA EM CHAPA DE AÇO GALVANIZADO NÚMERO 24, DESENVOLVIMENTO DE 33 CM,INCLUSO TRANSPORTE VERTICAL.</t>
  </si>
  <si>
    <t>ESCAVAÇÃO MECANIZADA em campo aberto</t>
  </si>
  <si>
    <t>ESCAVACAO MECANIZADA DE AREA (C/TRATOR DE ESTEIRAS TIPO D8) IA COM TRATOR DE ESTEIRAS (125HP/LÂMINA: 2,70M3).</t>
  </si>
  <si>
    <t>ESPALHAMENTO DE MATERIAL COM TRATOR DE ESTEIRAS.</t>
  </si>
  <si>
    <t>ESPALHAMENTO de terra para aterro</t>
  </si>
  <si>
    <t xml:space="preserve">M3 </t>
  </si>
  <si>
    <t>ARGILA, ARGILA VERMELHA OU ARGILA ARENOSA (RETIRADA NA JAZIDA, SEM TRANSPORTE)</t>
  </si>
  <si>
    <t>ARRIMO</t>
  </si>
  <si>
    <t>MURO DE ARRIMO</t>
  </si>
  <si>
    <t>MURO DE ARRIMO com bloco de concreto até h= 1,00 m com impermeabilização</t>
  </si>
  <si>
    <t>02830.8.2.3</t>
  </si>
  <si>
    <t>6.1</t>
  </si>
  <si>
    <t>6.1.1</t>
  </si>
  <si>
    <t>7.1</t>
  </si>
  <si>
    <t>7.2</t>
  </si>
  <si>
    <t>7.3</t>
  </si>
  <si>
    <t>7.4</t>
  </si>
  <si>
    <t>7.5</t>
  </si>
  <si>
    <t>7.1.1</t>
  </si>
  <si>
    <t>7.2.1</t>
  </si>
  <si>
    <t>7.2.2</t>
  </si>
  <si>
    <t>7.2.3</t>
  </si>
  <si>
    <t>7.3.1</t>
  </si>
  <si>
    <t>7.4.1</t>
  </si>
  <si>
    <t>7.5.1</t>
  </si>
  <si>
    <t>8.1</t>
  </si>
  <si>
    <t>8.2</t>
  </si>
  <si>
    <t>8.1.1</t>
  </si>
  <si>
    <t>8.2.1</t>
  </si>
  <si>
    <t>8.2.2</t>
  </si>
  <si>
    <t>8.2.3</t>
  </si>
  <si>
    <t>8.2.4</t>
  </si>
  <si>
    <t>8.3</t>
  </si>
  <si>
    <t>8.3.1</t>
  </si>
  <si>
    <t>8.4</t>
  </si>
  <si>
    <t>8.4.1</t>
  </si>
  <si>
    <t>8.5</t>
  </si>
  <si>
    <t>8.5.1</t>
  </si>
  <si>
    <t>2.1</t>
  </si>
  <si>
    <t>2.2</t>
  </si>
  <si>
    <t>2.2.1</t>
  </si>
  <si>
    <t>2.3</t>
  </si>
  <si>
    <t>2.4</t>
  </si>
  <si>
    <t>2.5</t>
  </si>
  <si>
    <t>2.6</t>
  </si>
  <si>
    <t>2.7</t>
  </si>
  <si>
    <t>2.3.1</t>
  </si>
  <si>
    <t>2.4.1</t>
  </si>
  <si>
    <t>2.5.1</t>
  </si>
  <si>
    <t>2.1.1</t>
  </si>
  <si>
    <t>2.6.1</t>
  </si>
  <si>
    <t>2.7.1</t>
  </si>
  <si>
    <t>10.1</t>
  </si>
  <si>
    <t>10.2</t>
  </si>
  <si>
    <t>10.3</t>
  </si>
  <si>
    <t>10.4</t>
  </si>
  <si>
    <t>10.5</t>
  </si>
  <si>
    <t>10.1.1</t>
  </si>
  <si>
    <t>10.2.1</t>
  </si>
  <si>
    <t>10.3.1</t>
  </si>
  <si>
    <t>10.4.1</t>
  </si>
  <si>
    <t>10.5.1</t>
  </si>
  <si>
    <t>11.1</t>
  </si>
  <si>
    <t>11.2</t>
  </si>
  <si>
    <t>11.1.1</t>
  </si>
  <si>
    <t>11.2.1</t>
  </si>
  <si>
    <t>3.1</t>
  </si>
  <si>
    <t>3.2</t>
  </si>
  <si>
    <t>3.1.1</t>
  </si>
  <si>
    <t>3.2.1</t>
  </si>
  <si>
    <t>CABO TELEFÔNICO CCI-50 2 PARES, SEM BLINDAGEM, INSTALADO EM DISTRIBUIÇÃO DE EDIFICAÇÃO INSTITUCIONAL - FORNECIMENTO E INSTALAÇÃO.  (Fio cinza para telefone)</t>
  </si>
  <si>
    <t>CABO TELEFÔNICO CCI-50 1 PAR, INSTALADO EM ENTRADA DE EDIFICAÇÃO - FORNECIMENTO E INSTALAÇÃO. (Fio drop para telefone)</t>
  </si>
  <si>
    <t>CHAPISCO APLICADO EM ALVENARIAS E ESTRUTURAS DE CONCRETO INTERNAS, COM COLHER DE PEDREIRO. ARGAMASSA TRAÇO 1:3 COM PREPARO EM BETONEIRA 400 L.</t>
  </si>
  <si>
    <t>EMBOÇO OU MASSA ÚNICA EM ARGAMASSA TRAÇO 1:2:8, PREPARO MECÂNICO COM BETONEIRA 400 L, APLICADA MANUALMENTE EM PANOS DE FACHADA COM PRESENÇA DE VÃOS, ESPESSURA DE 25 MM.</t>
  </si>
  <si>
    <t xml:space="preserve">02830.8.2.3 </t>
  </si>
  <si>
    <t>Chapa compensada plastificada (comprimento: 2200 mm / espessura: 12 mm / largura: 1100 mm)</t>
  </si>
  <si>
    <t>Desmoldante de fôrmas para concreto</t>
  </si>
  <si>
    <t>Espaçador circular de plástico para pilares, fundo e laterais de vigas, lajes, pisos e estacas (cobrimento: 30 mm)</t>
  </si>
  <si>
    <t>Barra de aço CA-25 1/4" (bitola: 6,30 mm / massa linear: 0,245 kg/m)</t>
  </si>
  <si>
    <t>Barra de aço CA-50 3/8" (bitola: 10,00 mm / massa linear: 0,617 kg/m)</t>
  </si>
  <si>
    <t>Barra de aço CA-50 5/16" (bitola: 8,00 mm / massa linear: 0,395 kg/m)</t>
  </si>
  <si>
    <t>Barra de aço CA-60 (bitola: 5,00 mm / massa linear: 0,154 kg/m)</t>
  </si>
  <si>
    <t>Concreto dosado em central convencional brita 1 e 2 (resistência: 18 MPa)</t>
  </si>
  <si>
    <t>Bloco canaleta 14x19x39 cm</t>
  </si>
  <si>
    <t>Prego 17 x 21 com cabeça (comprimento: 48 mm / diâmetro: 3,00 mm)</t>
  </si>
  <si>
    <t>Sarrafo 1 x 3" (altura: 75 mm / espessura: 25 mm)</t>
  </si>
  <si>
    <t>Aditivo hidrófugo</t>
  </si>
  <si>
    <t>Tinta asfáltica</t>
  </si>
  <si>
    <t>Emulsão adesiva para argamassa</t>
  </si>
  <si>
    <t>Energia elétrica</t>
  </si>
  <si>
    <t>Betoneira, motor elétrico monofásico, potência 2 HP, capacidade 400 l - aquisição</t>
  </si>
  <si>
    <t>KW</t>
  </si>
  <si>
    <t>EQ.AQ.</t>
  </si>
  <si>
    <t>Lona plástica preta para colocação em muros de arrimo</t>
  </si>
  <si>
    <t>Lona plástica</t>
  </si>
  <si>
    <t>02830.8.5.1</t>
  </si>
  <si>
    <t>LONA PLASTICA PESADA PRETA, E = 150 MICRA</t>
  </si>
  <si>
    <t>5.1</t>
  </si>
  <si>
    <t>5.2</t>
  </si>
  <si>
    <t>5.1.1</t>
  </si>
  <si>
    <t>5.2.1</t>
  </si>
  <si>
    <t>ALVENARIA DE VEDAÇÃO DE BLOCOS VAZADOS DE CONCRETO DE 19X19X39CM (ESPESSURA 19CM) DE PAREDES COM ÁREA LÍQUIDA MAIOR OU IGUAL A 6M² COM VÃOS E ARGAMASSA DE ASSENTAMENTO COM PREPARO EM BETONEIRA.</t>
  </si>
  <si>
    <t>VERGA E CONTRAVERGA DE BLOCO DE CONCRETO</t>
  </si>
  <si>
    <t>9.1</t>
  </si>
  <si>
    <t>9.2</t>
  </si>
  <si>
    <t>9.3</t>
  </si>
  <si>
    <t>9.1.1</t>
  </si>
  <si>
    <t>9.2.1</t>
  </si>
  <si>
    <t>9.3.1</t>
  </si>
  <si>
    <t>14.1</t>
  </si>
  <si>
    <t>14.2</t>
  </si>
  <si>
    <t>14.1.1</t>
  </si>
  <si>
    <t>14.2.1</t>
  </si>
  <si>
    <t>GA-01 GUIA LEVE OU SEPARADOR DE PISOS</t>
  </si>
  <si>
    <t>GUIA OU SEPARADOR DE PISOS</t>
  </si>
  <si>
    <t>16.02.027</t>
  </si>
  <si>
    <t>MEIO-FIO OU GUIA DE CONCRETO PRE-MOLDADO, COMP 1 M, *20 X 12/15* CM (H X L1/L2)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</si>
  <si>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</si>
  <si>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</si>
  <si>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</si>
  <si>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</si>
  <si>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</si>
  <si>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</si>
  <si>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</si>
  <si>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</si>
  <si>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</si>
  <si>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</si>
  <si>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</si>
  <si>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</si>
  <si>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Demolição de concreto</t>
  </si>
  <si>
    <t>Demolição manual de concreto simples</t>
  </si>
  <si>
    <t>03.01.020</t>
  </si>
  <si>
    <t>CONSTRUÇÃO  E REFORMA</t>
  </si>
  <si>
    <t xml:space="preserve"> AVENIDA SÃO PEDRO S/Nº  -  CITY PETRÓPOLIS  -  FRANCA - SP</t>
  </si>
  <si>
    <t>REFORMA E INSTALAÇÃO DE ECOPONTO NO BAIRRRO CITY PETRÓPOLIS - ÁREA DE EQUIPAMENTOS COMUNITÁRIOS</t>
  </si>
  <si>
    <t>ÁREA DO TERRENO = 624,82 M²</t>
  </si>
  <si>
    <t>Á CONSTRUIR VARANDA = 43,06 M²</t>
  </si>
  <si>
    <t>Á CONSTRUIR GUARITA = 14,82 M²</t>
  </si>
  <si>
    <t>FECHAMENTO COM PVC</t>
  </si>
  <si>
    <t>SINALIZAÇÃO TÁTIL DE PISO</t>
  </si>
  <si>
    <t>PISO EM LADRILHO HIDRÁULICO APLICADO EM AMBIENTES EXTERNOS.</t>
  </si>
  <si>
    <t>REMOÇÃO de guia pré-fabricada</t>
  </si>
  <si>
    <t>Retirada manual de guia pré-moldada, inclusive limpeza, carregamento, transporte até 1,0 quilômetro e descarregamento</t>
  </si>
  <si>
    <t>04.40.010</t>
  </si>
  <si>
    <t>GRADE DE FERRO</t>
  </si>
  <si>
    <t>Portas metálicas</t>
  </si>
  <si>
    <t>BR-01 BACIA P/ SANITARIO ACESSIVEL</t>
  </si>
  <si>
    <t>CJ</t>
  </si>
  <si>
    <t>08.16.089</t>
  </si>
  <si>
    <t>LAVATÓRIO ACESSIVEL (COMPLETO COM BARRAS DE APOIO)</t>
  </si>
  <si>
    <t>BR-02 LAVATORIO PARA SANITARIO ACESSIVEL</t>
  </si>
  <si>
    <t>08.16.090</t>
  </si>
  <si>
    <t>PARAFUSO INOX AUTO-ATARR SEXT M6X50</t>
  </si>
  <si>
    <t>2.67.47</t>
  </si>
  <si>
    <t>BUCHA DE NYLON SEM ABA S6</t>
  </si>
  <si>
    <t>BARRA DE APOIO INOX ESCOVADO D=30/35MM C/ FLANGE C=800MM</t>
  </si>
  <si>
    <t>3.14.03</t>
  </si>
  <si>
    <t>MASSA PARA VIDRO</t>
  </si>
  <si>
    <t>TUBO DE DESCARGA EM PVC COM ANEL (D=40MM)</t>
  </si>
  <si>
    <t>6.25.10</t>
  </si>
  <si>
    <t>VALVULA DE DESCARGA METALICA, BASE 1 1/2 " E ACABAMENTO METALICO CROMADO</t>
  </si>
  <si>
    <t xml:space="preserve">	BACIA SANITARIA ACESSIVEL</t>
  </si>
  <si>
    <t>PAPELEIRA LOUCA BRANCA</t>
  </si>
  <si>
    <t>6.55.14</t>
  </si>
  <si>
    <t>DUCHA HIGIENICA PLASTICA COM REGISTRO METALICO 1/2 "</t>
  </si>
  <si>
    <t>TUBO LIGACAO CROMADO C/CANOPLA P/SANITARIOS</t>
  </si>
  <si>
    <t>6.60.53</t>
  </si>
  <si>
    <t>CONJUNTO DE FIXACAO CROMADO P/ BACIAS</t>
  </si>
  <si>
    <t>6.60.56</t>
  </si>
  <si>
    <t>ASSENTO C/TAMPA EM RESINA DE POLIESTER BRANCA</t>
  </si>
  <si>
    <t>6.95.02</t>
  </si>
  <si>
    <t>BOLSA DE BORRACHA DN 100MM PARA BACIA SIFONADA</t>
  </si>
  <si>
    <t>6.95.03</t>
  </si>
  <si>
    <t>FITA VEDA ROSCA EM ROLOS DE 18 MM X 50 M (L X C)</t>
  </si>
  <si>
    <t>ANEL BORRACHA DN 40MM P/LIGACAO BACIA SIFONADA</t>
  </si>
  <si>
    <t>6.95.55</t>
  </si>
  <si>
    <t>TRAVA QUIMICA</t>
  </si>
  <si>
    <t>GR</t>
  </si>
  <si>
    <t>2.80.70</t>
  </si>
  <si>
    <t>BARRA DE APOIO P/LAVAT INOX ESCOVADO D=30/35MM C/FLANGE</t>
  </si>
  <si>
    <t>3.14.04</t>
  </si>
  <si>
    <t>VALVULA ESCOAMENTO LATAO CROMADO DN 1"</t>
  </si>
  <si>
    <t>6.40.42</t>
  </si>
  <si>
    <t>SIFAO PLASTICO TIPO COPO PARA PIA OU LAVATORIO, 1 X 1.1/2 "</t>
  </si>
  <si>
    <t>LAVATÓRIO ACESSÍVEL</t>
  </si>
  <si>
    <t>6.55.11</t>
  </si>
  <si>
    <t>RESTRITOR DE VAZAO P/ 6L/MIN</t>
  </si>
  <si>
    <t>6.60.02</t>
  </si>
  <si>
    <t>LIGAÇÃO FLEXÍVEL 1/2" X 40CM CROMADO COM CANOPLA</t>
  </si>
  <si>
    <t>6.60.13</t>
  </si>
  <si>
    <t>TORNEIRA PRES 1/2" C/ALAVANCA TIPO MESA CROMADO</t>
  </si>
  <si>
    <t>6.60.75</t>
  </si>
  <si>
    <t xml:space="preserve">EXECUÇÃO DE PASSEIO (CALÇADA) OU PISO DE CONCRETO COM CONCRETO MOLDADO IN LOCO, USINADO, ACABAMENTO CONVENCIONAL, ESPESSURA 10 CM, ARMADO. </t>
  </si>
  <si>
    <t>BANCADA PARA LAVATÓRIO</t>
  </si>
  <si>
    <t>TORNEIRA CROMADA DE MESA, 1/2 OU 3/4, PARA LAVATÓRIO, PADRÃO MÉDIO -FORNECIMENTO E INSTALAÇÃO.</t>
  </si>
  <si>
    <t>CAMINHÃO TOCO, PBT 16.000 KG, CARGA ÚTIL MÁX. 10.685 KG, DIST. ENTRE EIXOS 4,8 M, POTÊNCIA 189 CV, INCLUSIVE CARROCERIA FIXA ABERTA DE MADEIRA P/ TRANSPORTE GERAL DE CARGA SECA, DIMEN. APROX. 2,5 X 7,00 X 0,50M - MATERIAIS NA OPERAÇÃO.</t>
  </si>
  <si>
    <t>1.1</t>
  </si>
  <si>
    <t>1.2</t>
  </si>
  <si>
    <t>1.3</t>
  </si>
  <si>
    <t>1.4</t>
  </si>
  <si>
    <t>1.5</t>
  </si>
  <si>
    <t>1.6</t>
  </si>
  <si>
    <t>1.1.1</t>
  </si>
  <si>
    <t>1.2.1</t>
  </si>
  <si>
    <t>1.2.2</t>
  </si>
  <si>
    <t>1.3.1</t>
  </si>
  <si>
    <t>1.4.1</t>
  </si>
  <si>
    <t>1.5.1</t>
  </si>
  <si>
    <t>1.6.1</t>
  </si>
  <si>
    <t>16.13</t>
  </si>
  <si>
    <t>16.14</t>
  </si>
  <si>
    <t>PISO DE CONCRETO</t>
  </si>
  <si>
    <t>EXECUÇÃO DE PASSEIO (CALÇADA) OU PISO DE CONCRETO COM CONCRETO MOLDADO IN LOCO, FEITO EM OBRA, ACABAMENTO CONVENCIONAL, NÃO ARMADO. (5,0 CM)</t>
  </si>
  <si>
    <t>LASTRO COM MATERIAL GRANULAR (PEDRA BRITADA N.2), APLICADO EM PISOS OU LAJES SOBRE SOLO, ESPESSURA DE *10 CM*.</t>
  </si>
  <si>
    <t>4.1</t>
  </si>
  <si>
    <t>4.2</t>
  </si>
  <si>
    <t>4.3</t>
  </si>
  <si>
    <t>4.4</t>
  </si>
  <si>
    <t>4.5</t>
  </si>
  <si>
    <t>4.6</t>
  </si>
  <si>
    <t>4.7</t>
  </si>
  <si>
    <t>4.1.1</t>
  </si>
  <si>
    <t>4.2.1</t>
  </si>
  <si>
    <t>4.3.1</t>
  </si>
  <si>
    <t>4.3.2</t>
  </si>
  <si>
    <t>4.4.1</t>
  </si>
  <si>
    <t>4.5.1</t>
  </si>
  <si>
    <t>4.6.1</t>
  </si>
  <si>
    <t>4.7.1</t>
  </si>
  <si>
    <t>TINTA ESMALTE acetinado em parede interna com duas demãos, sem massa corrida</t>
  </si>
  <si>
    <t>09910.8.25.1</t>
  </si>
  <si>
    <t>PINTURA com tinta esmalte em parede de alvenaria</t>
  </si>
  <si>
    <t>Lixa para superfície madeira/massa grana 100</t>
  </si>
  <si>
    <t>Líquido preparador de superfícies</t>
  </si>
  <si>
    <t>AJUDANTE DE PINTOR COM ENCARGOS COMPLEMENTARES</t>
  </si>
  <si>
    <t>Solda elétrica</t>
  </si>
  <si>
    <t>Tubo em metalon 3,0 x 3,0 cm, chapa 18</t>
  </si>
  <si>
    <t>SERRALHEIRO COM ENCARGOS COMPLEMENTARES</t>
  </si>
  <si>
    <t>AUXILIAR DE SERRALHEIRO COM ENCARGOS COMPLEMENTARES</t>
  </si>
  <si>
    <t>6.95.65</t>
  </si>
  <si>
    <t>05151.8.1.3</t>
  </si>
  <si>
    <t>Grade de ferro tipo metalon 3,0x3,0 cm, espaçado 10,0 cm, colocação e acabamento</t>
  </si>
  <si>
    <t>2.68.18</t>
  </si>
  <si>
    <t>CAIXILHO DE CORRER EM ALUMINIO ANODIZADO</t>
  </si>
  <si>
    <t>JANELA de vidro temperado de correr, colocação e acabamento</t>
  </si>
  <si>
    <t>06.80.084</t>
  </si>
  <si>
    <t>INSTALAÇÃO DE VIDRO TEMPERADO, E = 8 MM, ENCAIXADO EM PERFIL U.</t>
  </si>
  <si>
    <t>CAIXILHO CORRER 068084</t>
  </si>
  <si>
    <t>3.11.12</t>
  </si>
  <si>
    <t>CAIXILHOS DE ALUMINIO -BASCULANTES</t>
  </si>
  <si>
    <t>06.01.072</t>
  </si>
  <si>
    <t>CAIXILHO ALUMINIO BASCULANTES</t>
  </si>
  <si>
    <t>3.11.53</t>
  </si>
  <si>
    <t>JANELA de vidro temperado basculante, colocação e acabamento</t>
  </si>
  <si>
    <t>INTERRUPTOR PULSADOR</t>
  </si>
  <si>
    <t>INTERRUPTOR PULSADOR CAMPAINHA (1 MÓDULO), 10A/250V, INCLUINDO SUPORTE E PLACA - FORNECIMENTO E INSTALAÇÃO.</t>
  </si>
  <si>
    <t>CAMPAINHA</t>
  </si>
  <si>
    <t>CAMPAINHA CIGARRA (1 MÓDULO), 10A/250V, INCLUINDO SUPORTE E PLACA - FORNECIMENTO E INSTALAÇÃO.</t>
  </si>
  <si>
    <t>LUMINÁRIA para lâmpada de LED</t>
  </si>
  <si>
    <t>LUMINÁRIA TIPO PLAFON, DE SOBREPOR, COM 1 LÂMPADA LED DE 12/13 W, SEM REATOR - FORNECIMENTO E INSTALAÇÃO.</t>
  </si>
  <si>
    <t>LÂMPADA COMPACTA DE LED 10 W, BASE E27 - FORNECIMENTO E INSTALAÇÃO.</t>
  </si>
  <si>
    <t>16.15</t>
  </si>
  <si>
    <t>16.16</t>
  </si>
  <si>
    <t>16.17</t>
  </si>
  <si>
    <t>16.18</t>
  </si>
  <si>
    <t>16.19</t>
  </si>
  <si>
    <t>16.20</t>
  </si>
  <si>
    <t>16.20.1</t>
  </si>
  <si>
    <t>16.20.2</t>
  </si>
  <si>
    <t>16.19.1</t>
  </si>
  <si>
    <t>16.18.1</t>
  </si>
  <si>
    <t>16.1.1</t>
  </si>
  <si>
    <t>16.1.2</t>
  </si>
  <si>
    <t>16.1.3</t>
  </si>
  <si>
    <t>16.1.4</t>
  </si>
  <si>
    <t>16.2.1</t>
  </si>
  <si>
    <t>16.2.2</t>
  </si>
  <si>
    <t>16.3.1</t>
  </si>
  <si>
    <t>16.4.1</t>
  </si>
  <si>
    <t>16.6.1</t>
  </si>
  <si>
    <t>16.3.2</t>
  </si>
  <si>
    <t>16.3.3</t>
  </si>
  <si>
    <t>16.9.1</t>
  </si>
  <si>
    <t>16.4.2</t>
  </si>
  <si>
    <t>16.4.3</t>
  </si>
  <si>
    <t>16.5.1</t>
  </si>
  <si>
    <t>16.5.3</t>
  </si>
  <si>
    <t>16.5.2</t>
  </si>
  <si>
    <t>16.7.1</t>
  </si>
  <si>
    <t>16.8.1</t>
  </si>
  <si>
    <t>16.8.2</t>
  </si>
  <si>
    <t>16.10.1</t>
  </si>
  <si>
    <t>16.10.2</t>
  </si>
  <si>
    <t>16.11.1</t>
  </si>
  <si>
    <t>16.11.2</t>
  </si>
  <si>
    <t>16.12.1</t>
  </si>
  <si>
    <t>16.12.2</t>
  </si>
  <si>
    <t>16.13.1</t>
  </si>
  <si>
    <t>16.14.1</t>
  </si>
  <si>
    <t>16.16.1</t>
  </si>
  <si>
    <t>16.17.1</t>
  </si>
  <si>
    <t>TUBO de PVC branco, com conexões</t>
  </si>
  <si>
    <t>Tubo de PVC rígido branco PxB com virola e anel de borracha, linha esgoto série normal,DN= 75 mm, inclusive conexões</t>
  </si>
  <si>
    <t>46.02.060</t>
  </si>
  <si>
    <t>Tubo de PVC rígido branco PxB com virola e anel de borracha, linha esgoto série normal,DN= 100 mm, inclusive conexões</t>
  </si>
  <si>
    <t>46.02.070</t>
  </si>
  <si>
    <t>Tubo de PVC rígido PxB com virola e anel de borracha, linha esgoto série reforçada ´R´. DN=150 mm, inclusive conexões</t>
  </si>
  <si>
    <t>46.03.060</t>
  </si>
  <si>
    <t>Acessórios para águas pluviais</t>
  </si>
  <si>
    <t>TUBO PVC, ÁGUAS PLUVIAIS</t>
  </si>
  <si>
    <t>Tubo de PVC rígido branco, pontas lisas, soldável, linha esgoto série normal, DN= 40 mm, inclusive conexões</t>
  </si>
  <si>
    <t>46.02.010</t>
  </si>
  <si>
    <t>Tubo de PVC rígido branco PxB com virola e anel de borracha, linha esgoto série normal,DN= 50 mm, inclusive conexões</t>
  </si>
  <si>
    <t>46.02.050</t>
  </si>
  <si>
    <t>CAIXA sifonada de PVC rígido , 150 x 150 x 50 mm</t>
  </si>
  <si>
    <t>15155.8.1.3</t>
  </si>
  <si>
    <t>REGISTRO DE GAVETA BRUTO, LATÃO, ROSCÁVEL, 1 1/2, INSTALADO EM RESERVAÇÃO DE ÁGUA DE EDIFICAÇÃO QUE POSSUA RESERVATÓRIO DE FIBRA/FIBROCIMENTO FORNECIMENTO E INSTALAÇÃO.</t>
  </si>
  <si>
    <t>Tubo de PVC rígido soldável marrom, DN= 25 mm, (3/4´), inclusive conexões</t>
  </si>
  <si>
    <t>46.01.020</t>
  </si>
  <si>
    <t>Tubo de PVC rígido soldável marrom, DN= 50 mm, (1 1/2´), inclusive conexões</t>
  </si>
  <si>
    <t>46.01.050</t>
  </si>
  <si>
    <t>Tubo de PVC rígido soldável marrom, DN= 25mm (3/4´)</t>
  </si>
  <si>
    <t>Lixa d´água, ref. Norton n° 80, Aquaflex ou equivalente</t>
  </si>
  <si>
    <t>Adesivo para tubo de PVC - 75gr / 850gr</t>
  </si>
  <si>
    <t>119+119+122</t>
  </si>
  <si>
    <t>R$ 8,50+R$ 8,50+ R$ 76,78 = 93,78</t>
  </si>
  <si>
    <t>Solução limpadora para PVC rígido</t>
  </si>
  <si>
    <t>Tubo de PVC rígido soldável marrom, DN= 50mm (1 1/2´)</t>
  </si>
  <si>
    <t>Anel borracha para tubo PVC 40mm (1 1/2´)</t>
  </si>
  <si>
    <t>Tubo de PVC rígido branco, pontas lisas, soldável, série normal, DN 40mm</t>
  </si>
  <si>
    <t>Tubo de PVC rígido branco PxB com virola, linha esgoto série normal, DN= 50mm</t>
  </si>
  <si>
    <t>Anel borracha para tubo PVC 50mm (2´)</t>
  </si>
  <si>
    <t>R$ 28,11+R$ 28,11+ (R$ 28,11 dividido por 2)  = 70,28</t>
  </si>
  <si>
    <t>Tubo de PVC rígido branco PxB com virola, linha esgoto série normal, DN= 100mm</t>
  </si>
  <si>
    <t>Anel borracha para tubo PVC 100mm (4´)</t>
  </si>
  <si>
    <t>AUXILIAR DE ENCANADOR OU BOMBEIRO HIDRÁULICO COM ENCARGOS COMPLEMENTAR</t>
  </si>
  <si>
    <t>PASTA LUBRIFICANTE PARA TUBOS E CONEXOES COM JUNTA ELASTICA (USO EM PVC, ACO, POLIETILENO E OUTROS) ( DE *400* G)             (400g+400g+200g)</t>
  </si>
  <si>
    <t>TERMINAL DE VENTILACAO, 50 MM, SERIE NORMAL, ESGOTO PREDIAL</t>
  </si>
  <si>
    <t>CAIXA SIFONADA PVC, 150 X 150 X 50 MM, COM GRELHA REDONDA BRANCA</t>
  </si>
  <si>
    <t>Tubo de PVC rígido branco PxB com virola, linha esgoto série normal, DN= 75mm</t>
  </si>
  <si>
    <t>Anel borracha para tubo PVC 75mm (3´)</t>
  </si>
  <si>
    <t>Tubo de PVC rígido PxB com virola, linha esgoto série reforçada ´R´, DN= 150mm</t>
  </si>
  <si>
    <t>Anel borracha para tubo PVC 150mm (6´)</t>
  </si>
  <si>
    <t>15.1</t>
  </si>
  <si>
    <t>15.2</t>
  </si>
  <si>
    <t>15.3</t>
  </si>
  <si>
    <t>15.3.1</t>
  </si>
  <si>
    <t>15.3.2</t>
  </si>
  <si>
    <t>15.3.3</t>
  </si>
  <si>
    <t>15.4</t>
  </si>
  <si>
    <t>15.3.3.1</t>
  </si>
  <si>
    <t>15.3.3.2</t>
  </si>
  <si>
    <t>15.3.2.1</t>
  </si>
  <si>
    <t>15.3.2.2</t>
  </si>
  <si>
    <t>15.3.1.1</t>
  </si>
  <si>
    <t>15.3.1.2</t>
  </si>
  <si>
    <t>15.3.1.3</t>
  </si>
  <si>
    <t>15.2.1</t>
  </si>
  <si>
    <t>15.2.2</t>
  </si>
  <si>
    <t>15.2.3</t>
  </si>
  <si>
    <t>15.2.4</t>
  </si>
  <si>
    <t>15.2.4.1</t>
  </si>
  <si>
    <t>15.2.1.1</t>
  </si>
  <si>
    <t>15.2.1.2</t>
  </si>
  <si>
    <t>15.2.1.3</t>
  </si>
  <si>
    <t>15.2.2.1</t>
  </si>
  <si>
    <t>15.2.3.1</t>
  </si>
  <si>
    <t>15.1.1</t>
  </si>
  <si>
    <t>15.1.2</t>
  </si>
  <si>
    <t>15.1.3</t>
  </si>
  <si>
    <t>15.1.1.1</t>
  </si>
  <si>
    <t>15.1.2.1</t>
  </si>
  <si>
    <t>15.1.2.2</t>
  </si>
  <si>
    <t>15.1.3.1</t>
  </si>
  <si>
    <t>15.1.3.2</t>
  </si>
  <si>
    <t>15.4.1</t>
  </si>
  <si>
    <t>15.4.2</t>
  </si>
  <si>
    <t>15.4.3</t>
  </si>
  <si>
    <t>15.4.4</t>
  </si>
  <si>
    <t>15.4.5</t>
  </si>
  <si>
    <t>15.4.6</t>
  </si>
  <si>
    <t>15.4.7</t>
  </si>
  <si>
    <t>15.4.8</t>
  </si>
  <si>
    <t>15.4.9</t>
  </si>
  <si>
    <t>15.4.10</t>
  </si>
  <si>
    <t>15.4.1.1</t>
  </si>
  <si>
    <t>15.4.2.1</t>
  </si>
  <si>
    <t>15.4.3.1</t>
  </si>
  <si>
    <t>15.4.4.1</t>
  </si>
  <si>
    <t>15.4.5.1</t>
  </si>
  <si>
    <t>15.4.6.1</t>
  </si>
  <si>
    <t>15.4.7.1</t>
  </si>
  <si>
    <t>15.4.8.1</t>
  </si>
  <si>
    <t>15.4.9.1</t>
  </si>
  <si>
    <t>15.4.10.1</t>
  </si>
  <si>
    <t>CARGA, MANOBRA E DESCARGA DE ENTULHO</t>
  </si>
  <si>
    <t>CARGA, MANOBRA E DESCARGA DE ENTULHO EM CAMINHÃO BASCULANTE 6 M³ - CARGA COM ESCAVADEIRA HIDRÁULICA (CAÇAMBA DE 0,80 M³ / 111 HP) E DESCARGA LIVRE (UNIDADE: M3).</t>
  </si>
  <si>
    <t>Taxa depósito resíduos sólidos</t>
  </si>
  <si>
    <t>COTAÇÃO MERCADO 22/07/2021 FRANCA SP</t>
  </si>
  <si>
    <t xml:space="preserve">TRANSPORTE  de entulho </t>
  </si>
  <si>
    <t>TRANSPORTE COM CAMINHÃO BASCULANTE DE 6 M³, EM VIA URBANA PAVIMENTADA,DMT ATÉ 30 KM (UNIDADE: M3XKM).</t>
  </si>
  <si>
    <t>COTAÇÃO</t>
  </si>
  <si>
    <t>17.1</t>
  </si>
  <si>
    <t>17.2</t>
  </si>
  <si>
    <t>17.3</t>
  </si>
  <si>
    <t>17.4</t>
  </si>
  <si>
    <t>17.1.1</t>
  </si>
  <si>
    <t>17.2.1</t>
  </si>
  <si>
    <t>17.3.1</t>
  </si>
  <si>
    <t>17.4.1</t>
  </si>
  <si>
    <t>Placa padrão PMF: 1,76 x 3,55m =6,25m²</t>
  </si>
  <si>
    <t>Lista do Projeto hidráulico</t>
  </si>
  <si>
    <t>Lista do Projeto elétrico</t>
  </si>
  <si>
    <t>(25,03 + 24,93 + 25,10 + 24,94) = 100,00 m</t>
  </si>
  <si>
    <t>[guarita (5,70 + 5,70 + 2,20 + 2,20 + 2,20 + 2,20)] + [muro (5,70+ 14,36)] = 40,26 m</t>
  </si>
  <si>
    <t>da guarita = 5,30 m</t>
  </si>
  <si>
    <t>Para 4 meses de obra</t>
  </si>
  <si>
    <t>PF-15 PORTA EM CHAPA DE FERRO (L=82 CM)</t>
  </si>
  <si>
    <t>06.02.015</t>
  </si>
  <si>
    <t>PF-15 / PORTA EM CHAPA DE FERRO - L=82 CM C/BATENTE</t>
  </si>
  <si>
    <t>DOBRADICA ACO CROM. C/PINO BOLAS ACO 3 1/2X3"</t>
  </si>
  <si>
    <t>FECHADURA ROSETA REDONDA PARA PORTA EXTERNA, EM ACO INOX (MAQUINA, TESTA E CONTRA-TESTA) E EM ZAMAC (MACANETA, LINGUETA E TRINCOS) COM ACABAMENTO CROMADO, MAQUINA DE 55 MM, INCLUINDO CHAVE TIPO CILINDRO</t>
  </si>
  <si>
    <t>FECHAMENTO lateral com telha de fibrocimento , perfil ondulado, e=6 mm, altura 510 mm, largura útil 1050 mm e largura nominal 1100 mm</t>
  </si>
  <si>
    <t>FECHAMENTO lateral com telha de fibrocimento , perfil ondulado.</t>
  </si>
  <si>
    <t>07320.8.17.1</t>
  </si>
  <si>
    <t>TELHADISTA COM ENCARGOS COMPLEMENTARES</t>
  </si>
  <si>
    <t>Parafuso com rosca soberba galvanizado (comprimento: 110,00 mm / diâmetro nominal: 8,00 mm)</t>
  </si>
  <si>
    <t>Telha de fibrocimento ondulada - tipo ondulada (espessura: 6,0 mm / largura útil: 1050 mm / largura nominal: 1100 mm / vão livre: 1,69 m)</t>
  </si>
  <si>
    <t>Conjunto vedação elástica (diâmetro do furo: 8,00 mm)</t>
  </si>
  <si>
    <t>Gancho chato para fixação de telhas (comprimento: 100,00 mm)</t>
  </si>
  <si>
    <t>13.1</t>
  </si>
  <si>
    <t>13.2</t>
  </si>
  <si>
    <t>13.3</t>
  </si>
  <si>
    <t>13.4</t>
  </si>
  <si>
    <t>13.1.1</t>
  </si>
  <si>
    <t>13.2.1</t>
  </si>
  <si>
    <t>13.3.1</t>
  </si>
  <si>
    <t>13.4.1</t>
  </si>
  <si>
    <t>FORRO EM RÉGUAS DE PVC, FRISADO, PARA AMBIENTES RESIDENCIAIS, INCLUSIVE ESTRUTURA DE FIXAÇÃO.</t>
  </si>
  <si>
    <t>TANQUE DE MÁRMORE SINTÉTICO SUSPENSO, 22L OU EQUIVALENTE - FORNECIMENTO E INSTALAÇÃO.</t>
  </si>
  <si>
    <t>12.1</t>
  </si>
  <si>
    <t>12.2</t>
  </si>
  <si>
    <t>12.3</t>
  </si>
  <si>
    <t>12.4</t>
  </si>
  <si>
    <t>12.5</t>
  </si>
  <si>
    <t>12.6</t>
  </si>
  <si>
    <t>12.1.1</t>
  </si>
  <si>
    <t>12.2.1</t>
  </si>
  <si>
    <t>12.3.1</t>
  </si>
  <si>
    <t>12.4.1</t>
  </si>
  <si>
    <t>12.5.1</t>
  </si>
  <si>
    <t>12.5.2</t>
  </si>
  <si>
    <t>12.6.1</t>
  </si>
  <si>
    <t>12.6.2</t>
  </si>
  <si>
    <t>10.6</t>
  </si>
  <si>
    <t>10.7</t>
  </si>
  <si>
    <t>10.7.1</t>
  </si>
  <si>
    <t>10.6.1</t>
  </si>
  <si>
    <t>TRAMA DE AÇO COMPOSTA POR TERÇAS PARA TELHADOS DE ATÉ 2 ÁGUAS PARA TELHA ONDULADA DE FIBROCIMENTO, METÁLICA, PLÁSTICA OU TERMOACÚSTICA, INCLUSO TRANSPORTE VERTICAL.</t>
  </si>
  <si>
    <t>G1+G2+G3 = (1,0 x 1,20) + (1,50 x 1,20) + (1,0 x 0,40) = 3,40 m²</t>
  </si>
  <si>
    <t>J3 = (1,0 x 0,40) = 0,40 m²</t>
  </si>
  <si>
    <t>J1 + J2 = (1,0 x 1,20) + (1,50 x 1,20) = 3,00 m²</t>
  </si>
  <si>
    <t>P1 =( 0,80 X 2,10) - 01 UNIDADE</t>
  </si>
  <si>
    <t>44.06.300</t>
  </si>
  <si>
    <t>Massa plástica para mármore e granito</t>
  </si>
  <si>
    <t>CUBA ACO INOX (AISI 304) DE EMBUTIR COM VALVULA 3 1/2 ", DE *40 X 34 X 12* CM</t>
  </si>
  <si>
    <t>Cuba em aço inoxidável simples de 400x340x140mm (COM VÁLVULA)</t>
  </si>
  <si>
    <t>SIFÃO DO TIPO GARRAFA/COPO EM PVC 1.1/4 X 1.1/2 - FORNECIMENTO E INSTALAÇÃO.</t>
  </si>
  <si>
    <t>15.4.6.2</t>
  </si>
  <si>
    <t>TORNEIRA CROMADA TUBO MÓVEL, DE PAREDE, 1/2 OU 3/4, PARA PIA DE COZINHA, PADRÃO MÉDIO - FORNECIMENTO E INSTALAÇÃO.</t>
  </si>
  <si>
    <t>ENGATE FLEXÍVEL EM INOX, 1/2 X 40CM - FORNECIMENTO E INSTALAÇÃO.</t>
  </si>
  <si>
    <t>15.4.6.3</t>
  </si>
  <si>
    <t>TAMPO de granito para pia, e=30,00 mm, largura 0,60 m</t>
  </si>
  <si>
    <t>15410.8.4.1</t>
  </si>
  <si>
    <t>Tampo de granito para pia (espessura: 30,00 mm / largura: 0,60 m / cor: CINZA ANDORINHA)</t>
  </si>
  <si>
    <t>CUBA DE AÇO INOX E COMPONENTES</t>
  </si>
  <si>
    <t>TERÇAS METÁLICAS PARA FECHAMENTO LATERAL COM TELHAS DE FIBROCIMENTO</t>
  </si>
  <si>
    <t>TERÇAS PARA TELHADOS DE ATÉ 2 ÁGUAS PARA TELHA ONDULADA DE FIBROCIMENTO</t>
  </si>
  <si>
    <t>Porta de chapa de aço - acessibilidade</t>
  </si>
  <si>
    <t>Porta de chapa de aço para acessibilidade 0,92x2,10 m batente metálico, completa colocação e acabamento</t>
  </si>
  <si>
    <t xml:space="preserve">08110.8.17.2 </t>
  </si>
  <si>
    <t>Barra de inox escovado (D=7/8" OU 1") C=450mm</t>
  </si>
  <si>
    <t>3.13.05</t>
  </si>
  <si>
    <t>PF-16 / PORTA EM CHAPA DE FERRO - L=92 CM C/BATENTE</t>
  </si>
  <si>
    <t>3.13.03</t>
  </si>
  <si>
    <t>P2 =( 0,90 X 2,10) - 01 UNIDADE</t>
  </si>
  <si>
    <t>Passeio = (7,72m² pelo autocad + 19,85 m² pelo autocad) x 0,05 = 1,38 m³</t>
  </si>
  <si>
    <t>Pelo autocad =  9,0551 + 23,0269 + 41,47 + 9,3152 = 82,87 m²</t>
  </si>
  <si>
    <t>40,94 x 0,40 = 4,38 m²</t>
  </si>
  <si>
    <t>Pelo autocad = (33,82 pátio) + (3,80 jardim) + ( 3,64 + 2,50 + 2,50 + 3,64 passeio externo) = 49,90 m</t>
  </si>
  <si>
    <t>Pelo autocad = 0,75 + 1,73 = 2,48 m²</t>
  </si>
  <si>
    <t>Lista do Projeto Estrutural - 15,40 + 25,80 = 41,20 m²</t>
  </si>
  <si>
    <t>Lista do Projeto Estrutural - 1,10 + 2,30 = 3,40 m³</t>
  </si>
  <si>
    <t>Lista do Projeto Estrutural - 34,00 + 19,60 = 53,60 Kg</t>
  </si>
  <si>
    <t>Lista do Projeto Estrutural - 32,50 + 24,60 = 57,10 Kg</t>
  </si>
  <si>
    <t>Lista do Projeto Estrutural - 12,90 Kg</t>
  </si>
  <si>
    <t>Lista do Projeto Estrutural - 18,00 + 26,10 = 44,10 m²</t>
  </si>
  <si>
    <t>Lista do Projeto Estrutural - 1,70 + 1,00 = 2,70 m³</t>
  </si>
  <si>
    <t>banheiro guarita - 2,45 x 1,70 = 4,17 m²</t>
  </si>
  <si>
    <t>Lista do Projeto Estrutural - 57,10 + 18,20 = 75,30 Kg</t>
  </si>
  <si>
    <t>Lista do Projeto Estrutural - 53,70 + 9,30 = 63,00 Kg</t>
  </si>
  <si>
    <t>Lista do Projeto Estrutural - 78,60 +34,30 = 112,90 Kg</t>
  </si>
  <si>
    <t>Lista do Projeto Estrutural - 27,50 Kg</t>
  </si>
  <si>
    <t>Do projeto estrutural = 30,00 + 26,00 = 56,00 m</t>
  </si>
  <si>
    <t>BACIA ACESSIVEL (COMPLETO COM BARRAS DE APOIO, PAPELEIRA, VÁLVULA DE DESCARGA E DUCHA HIGIENICA)</t>
  </si>
  <si>
    <t>15.4.5.2</t>
  </si>
  <si>
    <t>15.4.5.3</t>
  </si>
  <si>
    <t>Blocos e baldrames- (0,05 x 0,20 x 18,20) + (0,05 x 0,20 x 20,30) + ( (0,55 x 0,55 x 0,05 x 6) = 0,47 m³</t>
  </si>
  <si>
    <t>Blocos e baldrames- (0,55 x 0,50 x 18,20) + (0,55 x 0,50 x 20,30) + (0,85 x 0,85 x0,60 x 6) = 13,18 m³</t>
  </si>
  <si>
    <t>Blocos e baldrames- ( 0,30 x 0,55 x 18,20) + (0,30 x 0,55 x 20,30) + (0,85 x 0,15 x 0,6 x 2 x 6) + (0,55 x 0,15 x 2 x 0,60 x 6) = 7,86 m³</t>
  </si>
  <si>
    <t>Baldrames - (0,80 x 18,20) + (0,80 x 20,30) = 30,80 m²</t>
  </si>
  <si>
    <t>(0,20 x 0,20 x 18,20) + ( 0,20 x 0,20 x 20,30) = 1,54 m³</t>
  </si>
  <si>
    <t>( 10,12 x 1,20) + ( 4,22 x 1,20) = 17,21 m²</t>
  </si>
  <si>
    <t>Guarita - 5,30 x 2,20 = 11,66 m²</t>
  </si>
  <si>
    <t>guarita mais área coberta pelo autocad = 14,82 + 43,06 = 57,88 m²</t>
  </si>
  <si>
    <t>Pelo autocad = 12,00 + 4,00 = 16,00 m</t>
  </si>
  <si>
    <t>Fechamento interno na guarita - (2,20 x 0,957) + [(0,132 x 2,20)/2] = 2,25 m²</t>
  </si>
  <si>
    <t xml:space="preserve"> do Projeto hidráulico</t>
  </si>
  <si>
    <t>Guarita mais área coberta pelo autocad = 14,82 + 43,06 = 57,88 m²</t>
  </si>
  <si>
    <t>Pelo autocad terreno mais calçada = 678,1766 - 7,836(muros) = 670,34 m²</t>
  </si>
  <si>
    <t>Prancha 4 - volume de corte = 3,50 m³</t>
  </si>
  <si>
    <t>Prancha 4 - volume do aterro = 75,00 m³</t>
  </si>
  <si>
    <t>Prancha 4 - volume de terra a ser importada para aterro = 75,00 - 3,50 = 71,50 m³</t>
  </si>
  <si>
    <t>Transporte da terra a ser importada = 71,50 x 10 km = 715,00 m³/km</t>
  </si>
  <si>
    <t>Pelo autocad  - Área coberta 49,01 m²</t>
  </si>
  <si>
    <t>11,66 + 49,01 = 60,67 m²</t>
  </si>
  <si>
    <t>Guarita - 2,20 + 1,90 + 1,90 + 5,70 + 2,6 + 2,6 = 16,90 m</t>
  </si>
  <si>
    <t>Guarita =( 1,50 x 2,20) + (3,60 x 2,20) + (0,80 x 0,20 x 2) = 11,54 m²</t>
  </si>
  <si>
    <t>banheiro acessivel = (1,50 + 1,50 + 2,20 + 2,20) x 1,80 = 13,32 m²</t>
  </si>
  <si>
    <t>Interno guarita - laje(1,50 x 2,20) + paredes[(1,50 + 1,50 + 2,20 + 2,20)x2,52] + [(3,60 + 3,60 + 2,20) x 4,27] +  (2,20 x 2,65) + arrimo( 4,38) + mureta (10,95 x 0,70 x 2 lados) = 87,63 m²</t>
  </si>
  <si>
    <t>Referência : Sinapi Julho/2021 (Desonerado)                                                                         Data:08/10/2021</t>
  </si>
  <si>
    <t>Referência : Sinapi Julho/2021 (Desonerado)                                                                   Data:08/10/2021</t>
  </si>
  <si>
    <t>Pelo autocad = calçada(24,2673) + perto tanque(3,4827) + lado da área coberta(14,7877) + área coberta(39,4241) = 81,9618 x 0,05 = 4,10 m³</t>
  </si>
  <si>
    <t>Pelo autocad = 20,9932 + 27,0494 + 133,9539 + 196,7860 = 378,78 m²</t>
  </si>
  <si>
    <t>Brita do pátio pelo autocad = 127,0898 x 0,10 = 12,71 m³</t>
  </si>
  <si>
    <t>Brita dos pisos de concreto = (378,78 x 0,05) + 4,10 + (11,54 x 0,05) = 23,62 m³</t>
  </si>
  <si>
    <t>Pintura esquadrias de ferro G1+G2+G3+P1+P2+P01+P02 = (1,0 x 1,20 x 1 x 2 lados) + (1,50 x 1,20 x 1 x 2 lados) + (1,0 x 0,40 x 1 x 2 lados) + (0,80 x 2,10 x 1 x 3 lados c/ batente) + (0,90 x 2,10 x 1 x 3 lados c/ batente)+ (2,40 x 2,0 x 1 x 2 lados) + ( 4,90 x 2,0 x 1 x 2 lados) = 46,71 m²</t>
  </si>
  <si>
    <t>concreto simples ( 1,38 m³) + limpeza terreno ( 670,34 x 0,10) = 68,41 m³</t>
  </si>
  <si>
    <t xml:space="preserve"> 68,41 x 10 km = 684,14 m³/km</t>
  </si>
  <si>
    <t>guarita - [(5,70 + 5,70 + 2,20 + 2,20)x4,30] + (2,20 x 2,60) + aumento muro perto guarita - (7,80 x 0,60) + área coberta [(4,0 x 2,80) + (4,0 x 1,20)] + rampa (10,94 x 0,70) = 102,00 m²</t>
  </si>
  <si>
    <t>Muro - (25,03 x 2,20 x 2 lados) + (24,93 x 2,20 x 2 lados) + (17,35 x 2,20) + [(2,58 + 1,30 + 7,80) x 2,20] + (24,94 x 2,20 x 2 lados) + (14,78 x 1,0) + (2,73 x 1,0) + ( 7,06 x 1,0) + (10,94 x 0,70 x 2 lados) + arrimo (10,94 x 0,40) + área coberta ( 4,0 x 2,80 x 2 lados) + (4,0 x 1,20 x 2 lados) + guarita externo [( 2,60 + 2,60 + 5,70) x 4,30] + (5,70 x 2,10) + guarita interno[( 1,50 + 1,50 + 2,20 + 2,20) x (2,52 - 1,80)] + [(3,60 + 3,60 + 2,20) x 4,27] + (2,20 x 2,65) = 579,84 m²</t>
  </si>
  <si>
    <t>Memória de Cálculo</t>
  </si>
  <si>
    <t>Cronograma fisico financeiro</t>
  </si>
  <si>
    <t>Referência : Sinapi Julho/2021 (Desonerado)                                                                             Data:08/10/2021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</si>
</sst>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\-??_);_(@_)"/>
    <numFmt numFmtId="166" formatCode="General;General"/>
    <numFmt numFmtId="167" formatCode="[$-F800]dddd\,\ mmmm\ dd\,\ yyyy"/>
    <numFmt numFmtId="168" formatCode="dd&quot; de &quot;mmmm&quot; de &quot;yyyy"/>
    <numFmt numFmtId="169" formatCode="#,##0.000000"/>
    <numFmt numFmtId="170" formatCode="#,##0.00000000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4"/>
      <color rgb="FF000000"/>
      <name val="Arial"/>
      <family val="2"/>
    </font>
    <font>
      <b/>
      <sz val="8"/>
      <color indexed="8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  <charset val="1"/>
    </font>
    <font>
      <sz val="8"/>
      <name val="Calibri"/>
      <family val="2"/>
      <scheme val="minor"/>
    </font>
    <font>
      <sz val="10"/>
      <color theme="1"/>
      <name val="Arial Black"/>
      <family val="2"/>
    </font>
    <font>
      <b/>
      <sz val="8"/>
      <color rgb="FF0070C0"/>
      <name val="Arial Black"/>
      <family val="2"/>
    </font>
    <font>
      <sz val="9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2"/>
      <name val="Calibri"/>
      <family val="2"/>
    </font>
    <font>
      <i/>
      <u/>
      <sz val="12"/>
      <name val="Calibri"/>
      <family val="2"/>
    </font>
    <font>
      <u/>
      <sz val="10"/>
      <name val="Arial"/>
      <family val="2"/>
    </font>
    <font>
      <b/>
      <sz val="11"/>
      <color theme="1"/>
      <name val="Arial"/>
      <family val="2"/>
    </font>
    <font>
      <b/>
      <i/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1"/>
      <color rgb="FF000000"/>
      <name val="Arial Black"/>
      <family val="2"/>
    </font>
    <font>
      <b/>
      <sz val="9"/>
      <color rgb="FF0070C0"/>
      <name val="Arial Black"/>
      <family val="2"/>
    </font>
    <font>
      <b/>
      <sz val="10"/>
      <color rgb="FF000000"/>
      <name val="Arial Black"/>
      <family val="2"/>
    </font>
    <font>
      <b/>
      <sz val="11"/>
      <color rgb="FF000000"/>
      <name val="Arial"/>
      <family val="2"/>
    </font>
    <font>
      <b/>
      <i/>
      <sz val="11"/>
      <color rgb="FF000000"/>
      <name val="Arial"/>
      <family val="2"/>
    </font>
    <font>
      <b/>
      <i/>
      <sz val="10"/>
      <color rgb="FF000000"/>
      <name val="Arial"/>
      <family val="2"/>
    </font>
    <font>
      <b/>
      <sz val="10"/>
      <color rgb="FF000000"/>
      <name val="Arial"/>
      <family val="2"/>
      <charset val="1"/>
    </font>
    <font>
      <sz val="10"/>
      <color rgb="FF333333"/>
      <name val="Arial"/>
      <family val="2"/>
    </font>
    <font>
      <b/>
      <sz val="10"/>
      <name val="Arial"/>
      <family val="2"/>
      <charset val="1"/>
    </font>
  </fonts>
  <fills count="4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gray06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  <bgColor indexed="42"/>
      </patternFill>
    </fill>
    <fill>
      <patternFill patternType="solid">
        <fgColor indexed="22"/>
        <bgColor indexed="4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EFEFF0"/>
      </patternFill>
    </fill>
    <fill>
      <patternFill patternType="solid">
        <fgColor rgb="FFFFFFFF"/>
        <bgColor rgb="FFEFEFF0"/>
      </patternFill>
    </fill>
    <fill>
      <patternFill patternType="solid">
        <fgColor theme="0"/>
        <bgColor rgb="FFC0C0C0"/>
      </patternFill>
    </fill>
    <fill>
      <patternFill patternType="solid">
        <fgColor rgb="FFFFFF00"/>
        <bgColor rgb="FFEFEFF0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hair">
        <color auto="1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medium">
        <color auto="1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indexed="64"/>
      </left>
      <right style="hair">
        <color indexed="64"/>
      </right>
      <top style="medium">
        <color auto="1"/>
      </top>
      <bottom/>
      <diagonal/>
    </border>
    <border>
      <left style="hair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3" fillId="0" borderId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9" fillId="0" borderId="0"/>
    <xf numFmtId="9" fontId="1" fillId="0" borderId="0" applyFont="0" applyFill="0" applyBorder="0" applyAlignment="0" applyProtection="0"/>
    <xf numFmtId="0" fontId="35" fillId="0" borderId="0"/>
    <xf numFmtId="165" fontId="19" fillId="0" borderId="0" applyFill="0" applyBorder="0" applyAlignment="0" applyProtection="0"/>
    <xf numFmtId="0" fontId="1" fillId="0" borderId="0"/>
    <xf numFmtId="164" fontId="19" fillId="0" borderId="0" applyFont="0" applyFill="0" applyBorder="0" applyAlignment="0" applyProtection="0"/>
  </cellStyleXfs>
  <cellXfs count="361">
    <xf numFmtId="0" fontId="0" fillId="0" borderId="0" xfId="0"/>
    <xf numFmtId="0" fontId="26" fillId="34" borderId="12" xfId="0" applyFont="1" applyFill="1" applyBorder="1" applyAlignment="1">
      <alignment horizontal="right" wrapText="1"/>
    </xf>
    <xf numFmtId="0" fontId="26" fillId="34" borderId="14" xfId="0" applyFont="1" applyFill="1" applyBorder="1" applyAlignment="1">
      <alignment horizontal="right" wrapText="1"/>
    </xf>
    <xf numFmtId="0" fontId="26" fillId="34" borderId="10" xfId="0" applyFont="1" applyFill="1" applyBorder="1" applyAlignment="1">
      <alignment horizontal="left" wrapText="1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/>
    <xf numFmtId="0" fontId="0" fillId="0" borderId="0" xfId="0"/>
    <xf numFmtId="0" fontId="18" fillId="34" borderId="10" xfId="0" applyNumberFormat="1" applyFont="1" applyFill="1" applyBorder="1" applyAlignment="1">
      <alignment horizontal="right"/>
    </xf>
    <xf numFmtId="4" fontId="0" fillId="0" borderId="0" xfId="0" applyNumberFormat="1"/>
    <xf numFmtId="0" fontId="26" fillId="34" borderId="0" xfId="0" applyFont="1" applyFill="1" applyBorder="1" applyAlignment="1">
      <alignment horizontal="left" wrapText="1"/>
    </xf>
    <xf numFmtId="0" fontId="18" fillId="34" borderId="18" xfId="0" applyNumberFormat="1" applyFont="1" applyFill="1" applyBorder="1" applyAlignment="1">
      <alignment horizontal="right"/>
    </xf>
    <xf numFmtId="4" fontId="18" fillId="33" borderId="19" xfId="0" applyNumberFormat="1" applyFont="1" applyFill="1" applyBorder="1" applyAlignment="1">
      <alignment horizontal="center" vertical="center" wrapText="1"/>
    </xf>
    <xf numFmtId="4" fontId="18" fillId="38" borderId="19" xfId="0" applyNumberFormat="1" applyFont="1" applyFill="1" applyBorder="1" applyAlignment="1">
      <alignment horizontal="center" vertical="center" wrapText="1"/>
    </xf>
    <xf numFmtId="4" fontId="18" fillId="39" borderId="19" xfId="0" applyNumberFormat="1" applyFont="1" applyFill="1" applyBorder="1" applyAlignment="1">
      <alignment horizontal="center" vertical="center" wrapText="1"/>
    </xf>
    <xf numFmtId="4" fontId="18" fillId="35" borderId="19" xfId="0" applyNumberFormat="1" applyFont="1" applyFill="1" applyBorder="1" applyAlignment="1">
      <alignment vertical="center" wrapText="1"/>
    </xf>
    <xf numFmtId="4" fontId="24" fillId="35" borderId="19" xfId="0" applyNumberFormat="1" applyFont="1" applyFill="1" applyBorder="1" applyAlignment="1">
      <alignment vertical="center" wrapText="1"/>
    </xf>
    <xf numFmtId="0" fontId="26" fillId="35" borderId="19" xfId="0" applyFont="1" applyFill="1" applyBorder="1" applyAlignment="1">
      <alignment vertical="center" wrapText="1"/>
    </xf>
    <xf numFmtId="0" fontId="26" fillId="0" borderId="19" xfId="0" applyFont="1" applyBorder="1" applyAlignment="1">
      <alignment vertical="center" wrapText="1"/>
    </xf>
    <xf numFmtId="4" fontId="18" fillId="35" borderId="19" xfId="0" applyNumberFormat="1" applyFont="1" applyFill="1" applyBorder="1" applyAlignment="1">
      <alignment horizontal="center" vertical="center" wrapText="1"/>
    </xf>
    <xf numFmtId="4" fontId="20" fillId="0" borderId="19" xfId="0" applyNumberFormat="1" applyFont="1" applyBorder="1" applyAlignment="1">
      <alignment horizontal="center" vertical="center" wrapText="1"/>
    </xf>
    <xf numFmtId="0" fontId="26" fillId="35" borderId="19" xfId="0" applyFont="1" applyFill="1" applyBorder="1" applyAlignment="1">
      <alignment horizontal="left" vertical="center" wrapText="1"/>
    </xf>
    <xf numFmtId="4" fontId="24" fillId="35" borderId="19" xfId="0" applyNumberFormat="1" applyFont="1" applyFill="1" applyBorder="1" applyAlignment="1">
      <alignment horizontal="right" vertical="center" wrapText="1"/>
    </xf>
    <xf numFmtId="4" fontId="27" fillId="35" borderId="19" xfId="0" applyNumberFormat="1" applyFont="1" applyFill="1" applyBorder="1" applyAlignment="1">
      <alignment vertical="center" wrapText="1"/>
    </xf>
    <xf numFmtId="0" fontId="18" fillId="35" borderId="19" xfId="0" applyFont="1" applyFill="1" applyBorder="1" applyAlignment="1">
      <alignment vertical="center" wrapText="1"/>
    </xf>
    <xf numFmtId="4" fontId="20" fillId="35" borderId="19" xfId="0" applyNumberFormat="1" applyFont="1" applyFill="1" applyBorder="1" applyAlignment="1">
      <alignment horizontal="center" vertical="center" wrapText="1"/>
    </xf>
    <xf numFmtId="0" fontId="18" fillId="33" borderId="19" xfId="0" applyFont="1" applyFill="1" applyBorder="1" applyAlignment="1">
      <alignment vertical="center" wrapText="1"/>
    </xf>
    <xf numFmtId="4" fontId="26" fillId="35" borderId="19" xfId="0" applyNumberFormat="1" applyFont="1" applyFill="1" applyBorder="1" applyAlignment="1">
      <alignment horizontal="right" vertical="center" wrapText="1"/>
    </xf>
    <xf numFmtId="0" fontId="18" fillId="33" borderId="19" xfId="0" applyFont="1" applyFill="1" applyBorder="1" applyAlignment="1">
      <alignment horizontal="center" vertical="center" wrapText="1"/>
    </xf>
    <xf numFmtId="4" fontId="26" fillId="33" borderId="19" xfId="0" applyNumberFormat="1" applyFont="1" applyFill="1" applyBorder="1" applyAlignment="1">
      <alignment vertical="center"/>
    </xf>
    <xf numFmtId="0" fontId="26" fillId="33" borderId="19" xfId="0" applyFont="1" applyFill="1" applyBorder="1" applyAlignment="1">
      <alignment vertical="center" wrapText="1"/>
    </xf>
    <xf numFmtId="0" fontId="18" fillId="38" borderId="19" xfId="0" applyFont="1" applyFill="1" applyBorder="1" applyAlignment="1">
      <alignment horizontal="center" vertical="center" wrapText="1"/>
    </xf>
    <xf numFmtId="0" fontId="18" fillId="38" borderId="19" xfId="0" applyFont="1" applyFill="1" applyBorder="1" applyAlignment="1">
      <alignment vertical="center" wrapText="1"/>
    </xf>
    <xf numFmtId="4" fontId="18" fillId="0" borderId="19" xfId="0" applyNumberFormat="1" applyFont="1" applyFill="1" applyBorder="1" applyAlignment="1">
      <alignment horizontal="center" vertical="center" wrapText="1"/>
    </xf>
    <xf numFmtId="4" fontId="18" fillId="38" borderId="19" xfId="0" applyNumberFormat="1" applyFont="1" applyFill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18" fillId="39" borderId="19" xfId="0" applyFont="1" applyFill="1" applyBorder="1" applyAlignment="1">
      <alignment horizontal="center" vertical="center" wrapText="1"/>
    </xf>
    <xf numFmtId="0" fontId="18" fillId="39" borderId="19" xfId="0" applyFont="1" applyFill="1" applyBorder="1" applyAlignment="1">
      <alignment vertical="center" wrapText="1"/>
    </xf>
    <xf numFmtId="4" fontId="18" fillId="39" borderId="19" xfId="0" applyNumberFormat="1" applyFont="1" applyFill="1" applyBorder="1" applyAlignment="1">
      <alignment horizontal="center" vertical="center"/>
    </xf>
    <xf numFmtId="0" fontId="18" fillId="37" borderId="19" xfId="0" applyFont="1" applyFill="1" applyBorder="1" applyAlignment="1">
      <alignment horizontal="center" vertical="center"/>
    </xf>
    <xf numFmtId="4" fontId="18" fillId="37" borderId="19" xfId="0" applyNumberFormat="1" applyFont="1" applyFill="1" applyBorder="1" applyAlignment="1">
      <alignment horizontal="center" vertical="center"/>
    </xf>
    <xf numFmtId="0" fontId="18" fillId="35" borderId="19" xfId="0" applyFont="1" applyFill="1" applyBorder="1" applyAlignment="1">
      <alignment horizontal="center" vertical="center" wrapText="1"/>
    </xf>
    <xf numFmtId="0" fontId="18" fillId="35" borderId="19" xfId="0" applyFont="1" applyFill="1" applyBorder="1" applyAlignment="1">
      <alignment horizontal="center" vertical="center"/>
    </xf>
    <xf numFmtId="4" fontId="18" fillId="35" borderId="19" xfId="0" applyNumberFormat="1" applyFont="1" applyFill="1" applyBorder="1" applyAlignment="1">
      <alignment horizontal="center" vertical="center"/>
    </xf>
    <xf numFmtId="0" fontId="26" fillId="35" borderId="19" xfId="0" applyFont="1" applyFill="1" applyBorder="1" applyAlignment="1">
      <alignment horizontal="center" vertical="center" wrapText="1"/>
    </xf>
    <xf numFmtId="4" fontId="18" fillId="35" borderId="19" xfId="0" applyNumberFormat="1" applyFont="1" applyFill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4" fillId="35" borderId="19" xfId="0" applyFont="1" applyFill="1" applyBorder="1" applyAlignment="1">
      <alignment horizontal="center" vertical="center" wrapText="1"/>
    </xf>
    <xf numFmtId="4" fontId="26" fillId="35" borderId="19" xfId="0" applyNumberFormat="1" applyFont="1" applyFill="1" applyBorder="1" applyAlignment="1">
      <alignment vertical="center" wrapText="1"/>
    </xf>
    <xf numFmtId="0" fontId="26" fillId="35" borderId="19" xfId="0" applyFont="1" applyFill="1" applyBorder="1" applyAlignment="1">
      <alignment horizontal="center" vertical="center"/>
    </xf>
    <xf numFmtId="0" fontId="0" fillId="35" borderId="19" xfId="0" applyFill="1" applyBorder="1" applyAlignment="1">
      <alignment horizontal="center" vertical="center"/>
    </xf>
    <xf numFmtId="0" fontId="24" fillId="35" borderId="19" xfId="0" applyFont="1" applyFill="1" applyBorder="1" applyAlignment="1">
      <alignment horizontal="center" vertical="center"/>
    </xf>
    <xf numFmtId="0" fontId="26" fillId="0" borderId="19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left" vertical="center" wrapText="1"/>
    </xf>
    <xf numFmtId="0" fontId="29" fillId="35" borderId="19" xfId="0" applyFont="1" applyFill="1" applyBorder="1" applyAlignment="1">
      <alignment horizontal="center" vertical="center"/>
    </xf>
    <xf numFmtId="0" fontId="20" fillId="0" borderId="19" xfId="0" applyFont="1" applyBorder="1" applyAlignment="1">
      <alignment horizontal="center" vertical="center" wrapText="1"/>
    </xf>
    <xf numFmtId="0" fontId="20" fillId="0" borderId="19" xfId="0" applyFont="1" applyBorder="1" applyAlignment="1">
      <alignment vertical="center" wrapText="1"/>
    </xf>
    <xf numFmtId="4" fontId="18" fillId="0" borderId="19" xfId="0" applyNumberFormat="1" applyFont="1" applyBorder="1" applyAlignment="1">
      <alignment horizontal="center" vertical="center" wrapText="1"/>
    </xf>
    <xf numFmtId="0" fontId="20" fillId="39" borderId="19" xfId="0" applyFont="1" applyFill="1" applyBorder="1" applyAlignment="1">
      <alignment horizontal="center" vertical="center" wrapText="1"/>
    </xf>
    <xf numFmtId="4" fontId="22" fillId="35" borderId="19" xfId="0" applyNumberFormat="1" applyFont="1" applyFill="1" applyBorder="1" applyAlignment="1">
      <alignment horizontal="right" vertical="center" wrapText="1"/>
    </xf>
    <xf numFmtId="0" fontId="20" fillId="35" borderId="19" xfId="0" applyFont="1" applyFill="1" applyBorder="1" applyAlignment="1">
      <alignment horizontal="center" vertical="center" wrapText="1"/>
    </xf>
    <xf numFmtId="0" fontId="20" fillId="35" borderId="19" xfId="0" applyFont="1" applyFill="1" applyBorder="1" applyAlignment="1">
      <alignment vertical="center" wrapText="1"/>
    </xf>
    <xf numFmtId="0" fontId="29" fillId="0" borderId="19" xfId="0" applyFont="1" applyFill="1" applyBorder="1" applyAlignment="1">
      <alignment horizontal="center" vertical="center"/>
    </xf>
    <xf numFmtId="0" fontId="24" fillId="35" borderId="19" xfId="0" applyFont="1" applyFill="1" applyBorder="1" applyAlignment="1">
      <alignment vertical="center"/>
    </xf>
    <xf numFmtId="0" fontId="26" fillId="35" borderId="19" xfId="43" applyFont="1" applyFill="1" applyBorder="1" applyAlignment="1">
      <alignment horizontal="center" vertical="center" wrapText="1"/>
    </xf>
    <xf numFmtId="0" fontId="27" fillId="35" borderId="19" xfId="0" applyFont="1" applyFill="1" applyBorder="1" applyAlignment="1">
      <alignment horizontal="center" vertical="center" wrapText="1"/>
    </xf>
    <xf numFmtId="4" fontId="25" fillId="35" borderId="19" xfId="0" applyNumberFormat="1" applyFont="1" applyFill="1" applyBorder="1" applyAlignment="1">
      <alignment vertical="center" wrapText="1"/>
    </xf>
    <xf numFmtId="0" fontId="18" fillId="35" borderId="19" xfId="0" applyFont="1" applyFill="1" applyBorder="1" applyAlignment="1">
      <alignment horizontal="left" vertical="center" wrapText="1"/>
    </xf>
    <xf numFmtId="44" fontId="26" fillId="36" borderId="19" xfId="50" applyFont="1" applyFill="1" applyBorder="1" applyAlignment="1">
      <alignment horizontal="right" vertical="center"/>
    </xf>
    <xf numFmtId="0" fontId="26" fillId="36" borderId="19" xfId="0" applyFont="1" applyFill="1" applyBorder="1" applyAlignment="1">
      <alignment horizontal="center" vertical="center"/>
    </xf>
    <xf numFmtId="0" fontId="26" fillId="36" borderId="19" xfId="0" applyFont="1" applyFill="1" applyBorder="1" applyAlignment="1">
      <alignment vertical="center"/>
    </xf>
    <xf numFmtId="0" fontId="26" fillId="35" borderId="19" xfId="0" applyFont="1" applyFill="1" applyBorder="1" applyAlignment="1">
      <alignment horizontal="right" vertical="center" wrapText="1"/>
    </xf>
    <xf numFmtId="0" fontId="18" fillId="0" borderId="19" xfId="0" applyFont="1" applyBorder="1" applyAlignment="1">
      <alignment vertical="center" wrapText="1"/>
    </xf>
    <xf numFmtId="0" fontId="18" fillId="0" borderId="19" xfId="0" applyFont="1" applyBorder="1" applyAlignment="1">
      <alignment horizontal="center" vertical="center" wrapText="1"/>
    </xf>
    <xf numFmtId="4" fontId="31" fillId="35" borderId="19" xfId="0" applyNumberFormat="1" applyFont="1" applyFill="1" applyBorder="1" applyAlignment="1">
      <alignment horizontal="right" vertical="center" wrapText="1"/>
    </xf>
    <xf numFmtId="4" fontId="18" fillId="37" borderId="19" xfId="0" applyNumberFormat="1" applyFont="1" applyFill="1" applyBorder="1" applyAlignment="1">
      <alignment horizontal="center" vertical="center" wrapText="1"/>
    </xf>
    <xf numFmtId="4" fontId="20" fillId="37" borderId="19" xfId="0" applyNumberFormat="1" applyFont="1" applyFill="1" applyBorder="1" applyAlignment="1">
      <alignment horizontal="center" vertical="center" wrapText="1"/>
    </xf>
    <xf numFmtId="0" fontId="24" fillId="35" borderId="19" xfId="0" applyFont="1" applyFill="1" applyBorder="1" applyAlignment="1">
      <alignment horizontal="left" vertical="center" wrapText="1"/>
    </xf>
    <xf numFmtId="0" fontId="26" fillId="35" borderId="19" xfId="43" applyFont="1" applyFill="1" applyBorder="1" applyAlignment="1">
      <alignment horizontal="left" vertical="center" wrapText="1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4" xfId="0" applyBorder="1"/>
    <xf numFmtId="0" fontId="30" fillId="0" borderId="14" xfId="0" applyFont="1" applyBorder="1" applyAlignment="1">
      <alignment horizontal="center" vertical="center" wrapText="1"/>
    </xf>
    <xf numFmtId="0" fontId="22" fillId="0" borderId="0" xfId="42" applyFont="1"/>
    <xf numFmtId="0" fontId="35" fillId="0" borderId="0" xfId="42" applyFont="1" applyAlignment="1">
      <alignment horizontal="left"/>
    </xf>
    <xf numFmtId="0" fontId="1" fillId="0" borderId="0" xfId="42" applyFont="1"/>
    <xf numFmtId="0" fontId="38" fillId="0" borderId="28" xfId="42" applyFont="1" applyBorder="1" applyAlignment="1">
      <alignment horizontal="center" vertical="center"/>
    </xf>
    <xf numFmtId="10" fontId="38" fillId="40" borderId="28" xfId="42" applyNumberFormat="1" applyFont="1" applyFill="1" applyBorder="1" applyAlignment="1" applyProtection="1">
      <alignment horizontal="center" vertical="center"/>
      <protection locked="0"/>
    </xf>
    <xf numFmtId="10" fontId="38" fillId="0" borderId="28" xfId="42" applyNumberFormat="1" applyFont="1" applyBorder="1" applyAlignment="1">
      <alignment horizontal="center" vertical="center"/>
    </xf>
    <xf numFmtId="0" fontId="38" fillId="42" borderId="28" xfId="42" applyFont="1" applyFill="1" applyBorder="1" applyAlignment="1">
      <alignment horizontal="center" vertical="center" wrapText="1"/>
    </xf>
    <xf numFmtId="10" fontId="37" fillId="42" borderId="28" xfId="42" applyNumberFormat="1" applyFont="1" applyFill="1" applyBorder="1" applyAlignment="1">
      <alignment horizontal="center" vertical="center"/>
    </xf>
    <xf numFmtId="0" fontId="1" fillId="0" borderId="0" xfId="42" applyFont="1" applyAlignment="1">
      <alignment horizontal="center" vertical="top"/>
    </xf>
    <xf numFmtId="0" fontId="41" fillId="0" borderId="0" xfId="42" applyFont="1" applyAlignment="1">
      <alignment horizontal="center" vertical="top"/>
    </xf>
    <xf numFmtId="168" fontId="1" fillId="0" borderId="0" xfId="42" applyNumberFormat="1" applyFont="1"/>
    <xf numFmtId="0" fontId="22" fillId="0" borderId="21" xfId="42" applyFont="1" applyBorder="1" applyAlignment="1">
      <alignment horizontal="left"/>
    </xf>
    <xf numFmtId="0" fontId="1" fillId="0" borderId="21" xfId="42" applyFont="1" applyBorder="1"/>
    <xf numFmtId="0" fontId="19" fillId="0" borderId="33" xfId="42" applyBorder="1"/>
    <xf numFmtId="0" fontId="19" fillId="0" borderId="34" xfId="42" applyBorder="1" applyAlignment="1">
      <alignment horizontal="center"/>
    </xf>
    <xf numFmtId="0" fontId="19" fillId="0" borderId="34" xfId="42" applyBorder="1"/>
    <xf numFmtId="0" fontId="19" fillId="0" borderId="35" xfId="42" applyBorder="1"/>
    <xf numFmtId="0" fontId="19" fillId="43" borderId="33" xfId="42" applyFill="1" applyBorder="1" applyAlignment="1">
      <alignment horizontal="center"/>
    </xf>
    <xf numFmtId="49" fontId="22" fillId="43" borderId="34" xfId="42" applyNumberFormat="1" applyFont="1" applyFill="1" applyBorder="1"/>
    <xf numFmtId="164" fontId="0" fillId="43" borderId="34" xfId="56" applyFont="1" applyFill="1" applyBorder="1" applyAlignment="1">
      <alignment horizontal="center"/>
    </xf>
    <xf numFmtId="10" fontId="0" fillId="43" borderId="34" xfId="44" applyNumberFormat="1" applyFont="1" applyFill="1" applyBorder="1" applyAlignment="1">
      <alignment horizontal="center"/>
    </xf>
    <xf numFmtId="9" fontId="19" fillId="0" borderId="34" xfId="52" applyFont="1" applyFill="1" applyBorder="1"/>
    <xf numFmtId="10" fontId="19" fillId="36" borderId="35" xfId="42" applyNumberFormat="1" applyFill="1" applyBorder="1"/>
    <xf numFmtId="0" fontId="19" fillId="0" borderId="33" xfId="42" applyBorder="1" applyAlignment="1">
      <alignment horizontal="center"/>
    </xf>
    <xf numFmtId="164" fontId="0" fillId="0" borderId="34" xfId="56" applyFont="1" applyBorder="1" applyAlignment="1">
      <alignment horizontal="center"/>
    </xf>
    <xf numFmtId="10" fontId="0" fillId="0" borderId="34" xfId="44" applyNumberFormat="1" applyFont="1" applyBorder="1" applyAlignment="1">
      <alignment horizontal="center"/>
    </xf>
    <xf numFmtId="164" fontId="19" fillId="0" borderId="34" xfId="42" applyNumberFormat="1" applyBorder="1"/>
    <xf numFmtId="164" fontId="19" fillId="0" borderId="35" xfId="42" applyNumberFormat="1" applyBorder="1"/>
    <xf numFmtId="0" fontId="22" fillId="33" borderId="34" xfId="42" applyFont="1" applyFill="1" applyBorder="1" applyAlignment="1">
      <alignment vertical="center"/>
    </xf>
    <xf numFmtId="0" fontId="19" fillId="0" borderId="0" xfId="42"/>
    <xf numFmtId="164" fontId="0" fillId="0" borderId="0" xfId="56" applyFont="1"/>
    <xf numFmtId="0" fontId="44" fillId="0" borderId="0" xfId="0" applyFont="1"/>
    <xf numFmtId="0" fontId="24" fillId="35" borderId="19" xfId="0" applyFont="1" applyFill="1" applyBorder="1"/>
    <xf numFmtId="0" fontId="24" fillId="35" borderId="42" xfId="0" applyFont="1" applyFill="1" applyBorder="1"/>
    <xf numFmtId="0" fontId="24" fillId="35" borderId="44" xfId="0" applyFont="1" applyFill="1" applyBorder="1"/>
    <xf numFmtId="0" fontId="24" fillId="35" borderId="45" xfId="0" applyFont="1" applyFill="1" applyBorder="1"/>
    <xf numFmtId="0" fontId="30" fillId="0" borderId="36" xfId="0" applyFont="1" applyBorder="1" applyAlignment="1">
      <alignment vertical="center" wrapText="1"/>
    </xf>
    <xf numFmtId="0" fontId="24" fillId="35" borderId="42" xfId="0" applyFont="1" applyFill="1" applyBorder="1" applyAlignment="1">
      <alignment vertical="center"/>
    </xf>
    <xf numFmtId="0" fontId="24" fillId="35" borderId="44" xfId="0" applyFont="1" applyFill="1" applyBorder="1" applyAlignment="1">
      <alignment vertical="center"/>
    </xf>
    <xf numFmtId="0" fontId="24" fillId="35" borderId="45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30" fillId="0" borderId="12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4" fontId="45" fillId="0" borderId="18" xfId="0" applyNumberFormat="1" applyFont="1" applyBorder="1" applyAlignment="1">
      <alignment vertical="center"/>
    </xf>
    <xf numFmtId="4" fontId="46" fillId="0" borderId="0" xfId="0" applyNumberFormat="1" applyFont="1" applyAlignment="1">
      <alignment wrapText="1"/>
    </xf>
    <xf numFmtId="0" fontId="26" fillId="34" borderId="14" xfId="0" applyFont="1" applyFill="1" applyBorder="1" applyAlignment="1">
      <alignment horizontal="right" vertical="center" wrapText="1"/>
    </xf>
    <xf numFmtId="0" fontId="49" fillId="0" borderId="0" xfId="0" applyFont="1" applyAlignment="1">
      <alignment horizontal="center" vertical="top" wrapText="1"/>
    </xf>
    <xf numFmtId="0" fontId="42" fillId="0" borderId="0" xfId="0" applyFont="1" applyAlignment="1">
      <alignment horizontal="left"/>
    </xf>
    <xf numFmtId="0" fontId="24" fillId="35" borderId="19" xfId="0" applyFont="1" applyFill="1" applyBorder="1" applyAlignment="1">
      <alignment vertical="center" wrapText="1"/>
    </xf>
    <xf numFmtId="0" fontId="44" fillId="0" borderId="0" xfId="0" applyFont="1" applyAlignment="1">
      <alignment horizontal="left"/>
    </xf>
    <xf numFmtId="0" fontId="50" fillId="0" borderId="0" xfId="0" applyFont="1" applyAlignment="1">
      <alignment horizontal="center" vertical="top" wrapText="1"/>
    </xf>
    <xf numFmtId="0" fontId="16" fillId="0" borderId="0" xfId="0" applyFont="1"/>
    <xf numFmtId="0" fontId="51" fillId="45" borderId="19" xfId="0" applyFont="1" applyFill="1" applyBorder="1" applyAlignment="1">
      <alignment horizontal="center" vertical="center" wrapText="1"/>
    </xf>
    <xf numFmtId="0" fontId="51" fillId="46" borderId="19" xfId="0" applyFont="1" applyFill="1" applyBorder="1" applyAlignment="1">
      <alignment horizontal="left" vertical="center" wrapText="1"/>
    </xf>
    <xf numFmtId="0" fontId="51" fillId="45" borderId="19" xfId="0" applyFont="1" applyFill="1" applyBorder="1" applyAlignment="1">
      <alignment vertical="center" wrapText="1"/>
    </xf>
    <xf numFmtId="4" fontId="51" fillId="46" borderId="19" xfId="0" applyNumberFormat="1" applyFont="1" applyFill="1" applyBorder="1" applyAlignment="1">
      <alignment vertical="center" wrapText="1"/>
    </xf>
    <xf numFmtId="0" fontId="31" fillId="45" borderId="19" xfId="0" applyFont="1" applyFill="1" applyBorder="1" applyAlignment="1">
      <alignment horizontal="center" vertical="center"/>
    </xf>
    <xf numFmtId="0" fontId="51" fillId="46" borderId="19" xfId="0" applyFont="1" applyFill="1" applyBorder="1" applyAlignment="1">
      <alignment horizontal="center" vertical="center" wrapText="1"/>
    </xf>
    <xf numFmtId="0" fontId="31" fillId="46" borderId="19" xfId="0" applyFont="1" applyFill="1" applyBorder="1" applyAlignment="1">
      <alignment horizontal="center" vertical="center" wrapText="1"/>
    </xf>
    <xf numFmtId="4" fontId="31" fillId="45" borderId="19" xfId="0" applyNumberFormat="1" applyFont="1" applyFill="1" applyBorder="1" applyAlignment="1">
      <alignment vertical="center" wrapText="1"/>
    </xf>
    <xf numFmtId="0" fontId="51" fillId="45" borderId="19" xfId="0" applyFont="1" applyFill="1" applyBorder="1" applyAlignment="1">
      <alignment horizontal="center" vertical="center"/>
    </xf>
    <xf numFmtId="0" fontId="0" fillId="35" borderId="0" xfId="0" applyFill="1"/>
    <xf numFmtId="0" fontId="18" fillId="37" borderId="19" xfId="0" applyFont="1" applyFill="1" applyBorder="1" applyAlignment="1">
      <alignment horizontal="center" vertical="center" wrapText="1"/>
    </xf>
    <xf numFmtId="0" fontId="18" fillId="37" borderId="19" xfId="0" applyFont="1" applyFill="1" applyBorder="1" applyAlignment="1">
      <alignment vertical="center" wrapText="1"/>
    </xf>
    <xf numFmtId="0" fontId="20" fillId="37" borderId="19" xfId="0" applyFont="1" applyFill="1" applyBorder="1" applyAlignment="1">
      <alignment horizontal="center" vertical="center" wrapText="1"/>
    </xf>
    <xf numFmtId="0" fontId="26" fillId="35" borderId="19" xfId="0" applyFont="1" applyFill="1" applyBorder="1" applyAlignment="1">
      <alignment horizontal="left" vertical="top" wrapText="1"/>
    </xf>
    <xf numFmtId="4" fontId="20" fillId="39" borderId="19" xfId="0" applyNumberFormat="1" applyFont="1" applyFill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/>
    </xf>
    <xf numFmtId="0" fontId="25" fillId="35" borderId="19" xfId="0" applyFont="1" applyFill="1" applyBorder="1" applyAlignment="1">
      <alignment horizontal="left" vertical="center" wrapText="1"/>
    </xf>
    <xf numFmtId="49" fontId="25" fillId="35" borderId="19" xfId="0" applyNumberFormat="1" applyFont="1" applyFill="1" applyBorder="1" applyAlignment="1">
      <alignment horizontal="center" vertical="center" wrapText="1"/>
    </xf>
    <xf numFmtId="4" fontId="27" fillId="35" borderId="19" xfId="0" applyNumberFormat="1" applyFont="1" applyFill="1" applyBorder="1" applyAlignment="1">
      <alignment horizontal="right" vertical="center" wrapText="1"/>
    </xf>
    <xf numFmtId="4" fontId="25" fillId="35" borderId="19" xfId="0" applyNumberFormat="1" applyFont="1" applyFill="1" applyBorder="1" applyAlignment="1">
      <alignment horizontal="right" vertical="center" wrapText="1"/>
    </xf>
    <xf numFmtId="0" fontId="22" fillId="43" borderId="30" xfId="42" applyFont="1" applyFill="1" applyBorder="1" applyAlignment="1">
      <alignment horizontal="center"/>
    </xf>
    <xf numFmtId="0" fontId="22" fillId="43" borderId="31" xfId="42" applyFont="1" applyFill="1" applyBorder="1" applyAlignment="1">
      <alignment horizontal="center"/>
    </xf>
    <xf numFmtId="0" fontId="22" fillId="43" borderId="32" xfId="42" applyFont="1" applyFill="1" applyBorder="1" applyAlignment="1">
      <alignment horizontal="center"/>
    </xf>
    <xf numFmtId="0" fontId="22" fillId="0" borderId="34" xfId="42" applyFont="1" applyBorder="1" applyAlignment="1">
      <alignment vertical="center"/>
    </xf>
    <xf numFmtId="4" fontId="26" fillId="35" borderId="19" xfId="0" applyNumberFormat="1" applyFont="1" applyFill="1" applyBorder="1" applyAlignment="1">
      <alignment horizontal="center" vertical="center" wrapText="1"/>
    </xf>
    <xf numFmtId="4" fontId="27" fillId="35" borderId="19" xfId="51" applyNumberFormat="1" applyFont="1" applyFill="1" applyBorder="1" applyAlignment="1">
      <alignment horizontal="right" vertical="center" wrapText="1"/>
    </xf>
    <xf numFmtId="0" fontId="26" fillId="36" borderId="19" xfId="0" applyFont="1" applyFill="1" applyBorder="1" applyAlignment="1">
      <alignment horizontal="right" vertical="center"/>
    </xf>
    <xf numFmtId="0" fontId="26" fillId="34" borderId="0" xfId="0" applyFont="1" applyFill="1" applyBorder="1" applyAlignment="1">
      <alignment horizontal="left" wrapText="1"/>
    </xf>
    <xf numFmtId="0" fontId="42" fillId="0" borderId="0" xfId="0" applyFont="1" applyAlignment="1">
      <alignment horizontal="left"/>
    </xf>
    <xf numFmtId="0" fontId="16" fillId="35" borderId="0" xfId="0" applyFont="1" applyFill="1" applyAlignment="1">
      <alignment vertical="center" wrapText="1"/>
    </xf>
    <xf numFmtId="0" fontId="22" fillId="35" borderId="19" xfId="16" applyNumberFormat="1" applyFont="1" applyFill="1" applyBorder="1" applyAlignment="1" applyProtection="1">
      <alignment horizontal="center" vertical="center" wrapText="1"/>
    </xf>
    <xf numFmtId="43" fontId="53" fillId="35" borderId="19" xfId="49" applyFont="1" applyFill="1" applyBorder="1" applyAlignment="1" applyProtection="1">
      <alignment vertical="center"/>
    </xf>
    <xf numFmtId="0" fontId="51" fillId="35" borderId="19" xfId="0" applyFont="1" applyFill="1" applyBorder="1" applyAlignment="1">
      <alignment horizontal="center" vertical="center" wrapText="1"/>
    </xf>
    <xf numFmtId="0" fontId="51" fillId="0" borderId="19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4" fontId="25" fillId="35" borderId="19" xfId="51" applyNumberFormat="1" applyFont="1" applyFill="1" applyBorder="1" applyAlignment="1">
      <alignment horizontal="right" vertical="center" wrapText="1"/>
    </xf>
    <xf numFmtId="0" fontId="26" fillId="0" borderId="19" xfId="0" applyFont="1" applyBorder="1" applyAlignment="1">
      <alignment horizontal="center" vertical="center"/>
    </xf>
    <xf numFmtId="0" fontId="26" fillId="35" borderId="19" xfId="0" applyFont="1" applyFill="1" applyBorder="1" applyAlignment="1">
      <alignment vertical="center"/>
    </xf>
    <xf numFmtId="4" fontId="51" fillId="45" borderId="19" xfId="0" applyNumberFormat="1" applyFont="1" applyFill="1" applyBorder="1" applyAlignment="1">
      <alignment vertical="center" wrapText="1"/>
    </xf>
    <xf numFmtId="4" fontId="51" fillId="35" borderId="19" xfId="0" applyNumberFormat="1" applyFont="1" applyFill="1" applyBorder="1" applyAlignment="1">
      <alignment horizontal="right" vertical="center" wrapText="1"/>
    </xf>
    <xf numFmtId="43" fontId="53" fillId="0" borderId="19" xfId="49" applyFont="1" applyBorder="1" applyAlignment="1" applyProtection="1">
      <alignment vertical="center"/>
    </xf>
    <xf numFmtId="0" fontId="16" fillId="0" borderId="0" xfId="0" applyFont="1" applyAlignment="1">
      <alignment horizontal="right" vertical="center"/>
    </xf>
    <xf numFmtId="0" fontId="18" fillId="34" borderId="10" xfId="0" applyNumberFormat="1" applyFont="1" applyFill="1" applyBorder="1" applyAlignment="1">
      <alignment horizontal="right" vertical="center"/>
    </xf>
    <xf numFmtId="0" fontId="26" fillId="34" borderId="0" xfId="0" applyFont="1" applyFill="1" applyBorder="1" applyAlignment="1">
      <alignment horizontal="left" vertical="center" wrapText="1"/>
    </xf>
    <xf numFmtId="0" fontId="51" fillId="45" borderId="19" xfId="0" applyFont="1" applyFill="1" applyBorder="1" applyAlignment="1">
      <alignment horizontal="left" vertical="center" wrapText="1"/>
    </xf>
    <xf numFmtId="0" fontId="0" fillId="0" borderId="0" xfId="0" applyAlignment="1"/>
    <xf numFmtId="0" fontId="16" fillId="0" borderId="0" xfId="0" applyFont="1" applyAlignment="1"/>
    <xf numFmtId="0" fontId="16" fillId="35" borderId="0" xfId="0" applyFont="1" applyFill="1" applyAlignment="1"/>
    <xf numFmtId="0" fontId="16" fillId="35" borderId="37" xfId="0" applyFont="1" applyFill="1" applyBorder="1" applyAlignment="1">
      <alignment vertical="center" wrapText="1"/>
    </xf>
    <xf numFmtId="0" fontId="18" fillId="34" borderId="18" xfId="0" applyNumberFormat="1" applyFont="1" applyFill="1" applyBorder="1" applyAlignment="1">
      <alignment horizontal="right" vertical="center"/>
    </xf>
    <xf numFmtId="0" fontId="26" fillId="35" borderId="19" xfId="0" applyFont="1" applyFill="1" applyBorder="1" applyAlignment="1">
      <alignment horizontal="left" vertical="top" wrapText="1"/>
    </xf>
    <xf numFmtId="0" fontId="26" fillId="37" borderId="19" xfId="0" applyFont="1" applyFill="1" applyBorder="1" applyAlignment="1">
      <alignment vertical="center" wrapText="1"/>
    </xf>
    <xf numFmtId="0" fontId="26" fillId="37" borderId="19" xfId="0" applyFont="1" applyFill="1" applyBorder="1" applyAlignment="1">
      <alignment horizontal="center" vertical="center"/>
    </xf>
    <xf numFmtId="0" fontId="26" fillId="37" borderId="19" xfId="0" applyFont="1" applyFill="1" applyBorder="1" applyAlignment="1">
      <alignment horizontal="center" vertical="center" wrapText="1"/>
    </xf>
    <xf numFmtId="4" fontId="26" fillId="37" borderId="19" xfId="0" applyNumberFormat="1" applyFont="1" applyFill="1" applyBorder="1" applyAlignment="1">
      <alignment vertical="center" wrapText="1"/>
    </xf>
    <xf numFmtId="4" fontId="26" fillId="37" borderId="19" xfId="0" applyNumberFormat="1" applyFont="1" applyFill="1" applyBorder="1" applyAlignment="1">
      <alignment horizontal="right" vertical="center" wrapText="1"/>
    </xf>
    <xf numFmtId="164" fontId="22" fillId="43" borderId="48" xfId="56" applyFont="1" applyFill="1" applyBorder="1"/>
    <xf numFmtId="10" fontId="22" fillId="43" borderId="48" xfId="42" applyNumberFormat="1" applyFont="1" applyFill="1" applyBorder="1"/>
    <xf numFmtId="164" fontId="19" fillId="43" borderId="34" xfId="42" applyNumberFormat="1" applyFill="1" applyBorder="1"/>
    <xf numFmtId="164" fontId="22" fillId="43" borderId="35" xfId="42" applyNumberFormat="1" applyFont="1" applyFill="1" applyBorder="1"/>
    <xf numFmtId="10" fontId="0" fillId="37" borderId="33" xfId="44" applyNumberFormat="1" applyFont="1" applyFill="1" applyBorder="1" applyAlignment="1">
      <alignment horizontal="center"/>
    </xf>
    <xf numFmtId="10" fontId="0" fillId="37" borderId="34" xfId="44" applyNumberFormat="1" applyFont="1" applyFill="1" applyBorder="1" applyAlignment="1">
      <alignment horizontal="center"/>
    </xf>
    <xf numFmtId="10" fontId="0" fillId="37" borderId="35" xfId="44" applyNumberFormat="1" applyFont="1" applyFill="1" applyBorder="1" applyAlignment="1">
      <alignment horizontal="center"/>
    </xf>
    <xf numFmtId="10" fontId="19" fillId="43" borderId="47" xfId="42" applyNumberFormat="1" applyFill="1" applyBorder="1"/>
    <xf numFmtId="10" fontId="19" fillId="43" borderId="48" xfId="42" applyNumberFormat="1" applyFill="1" applyBorder="1"/>
    <xf numFmtId="10" fontId="19" fillId="43" borderId="49" xfId="42" applyNumberFormat="1" applyFill="1" applyBorder="1"/>
    <xf numFmtId="4" fontId="18" fillId="35" borderId="19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/>
    <xf numFmtId="0" fontId="25" fillId="35" borderId="19" xfId="0" applyFont="1" applyFill="1" applyBorder="1" applyAlignment="1">
      <alignment vertical="center" wrapText="1"/>
    </xf>
    <xf numFmtId="0" fontId="31" fillId="35" borderId="19" xfId="0" applyFont="1" applyFill="1" applyBorder="1" applyAlignment="1">
      <alignment horizontal="center" vertical="center" wrapText="1"/>
    </xf>
    <xf numFmtId="49" fontId="31" fillId="35" borderId="19" xfId="0" applyNumberFormat="1" applyFont="1" applyFill="1" applyBorder="1" applyAlignment="1">
      <alignment horizontal="center" vertical="center" wrapText="1"/>
    </xf>
    <xf numFmtId="0" fontId="31" fillId="35" borderId="19" xfId="0" applyFont="1" applyFill="1" applyBorder="1" applyAlignment="1">
      <alignment vertical="center" wrapText="1"/>
    </xf>
    <xf numFmtId="4" fontId="19" fillId="35" borderId="19" xfId="0" applyNumberFormat="1" applyFont="1" applyFill="1" applyBorder="1" applyAlignment="1">
      <alignment horizontal="right" vertical="center" wrapText="1"/>
    </xf>
    <xf numFmtId="0" fontId="22" fillId="35" borderId="19" xfId="0" applyFont="1" applyFill="1" applyBorder="1" applyAlignment="1">
      <alignment horizontal="center" vertical="center" wrapText="1"/>
    </xf>
    <xf numFmtId="0" fontId="31" fillId="47" borderId="19" xfId="0" applyFont="1" applyFill="1" applyBorder="1" applyAlignment="1">
      <alignment horizontal="center" vertical="center" wrapText="1"/>
    </xf>
    <xf numFmtId="0" fontId="31" fillId="47" borderId="19" xfId="0" applyFont="1" applyFill="1" applyBorder="1" applyAlignment="1">
      <alignment horizontal="left" vertical="center" wrapText="1"/>
    </xf>
    <xf numFmtId="4" fontId="31" fillId="47" borderId="19" xfId="0" applyNumberFormat="1" applyFont="1" applyFill="1" applyBorder="1" applyAlignment="1">
      <alignment vertical="center" wrapText="1"/>
    </xf>
    <xf numFmtId="4" fontId="51" fillId="47" borderId="19" xfId="0" applyNumberFormat="1" applyFont="1" applyFill="1" applyBorder="1" applyAlignment="1">
      <alignment horizontal="right" vertical="center" wrapText="1"/>
    </xf>
    <xf numFmtId="0" fontId="51" fillId="47" borderId="19" xfId="0" applyFont="1" applyFill="1" applyBorder="1" applyAlignment="1">
      <alignment horizontal="center" vertical="center" wrapText="1"/>
    </xf>
    <xf numFmtId="3" fontId="24" fillId="35" borderId="19" xfId="0" applyNumberFormat="1" applyFont="1" applyFill="1" applyBorder="1" applyAlignment="1">
      <alignment horizontal="center" vertical="center" wrapText="1"/>
    </xf>
    <xf numFmtId="0" fontId="31" fillId="45" borderId="19" xfId="0" applyFont="1" applyFill="1" applyBorder="1" applyAlignment="1">
      <alignment horizontal="center" vertical="center" wrapText="1"/>
    </xf>
    <xf numFmtId="0" fontId="31" fillId="45" borderId="19" xfId="0" applyFont="1" applyFill="1" applyBorder="1" applyAlignment="1">
      <alignment horizontal="left" vertical="center" wrapText="1"/>
    </xf>
    <xf numFmtId="4" fontId="51" fillId="45" borderId="19" xfId="0" applyNumberFormat="1" applyFont="1" applyFill="1" applyBorder="1" applyAlignment="1">
      <alignment horizontal="right" vertical="center" wrapText="1"/>
    </xf>
    <xf numFmtId="0" fontId="24" fillId="35" borderId="19" xfId="0" applyFont="1" applyFill="1" applyBorder="1" applyAlignment="1">
      <alignment horizontal="left" vertical="top" wrapText="1"/>
    </xf>
    <xf numFmtId="0" fontId="20" fillId="35" borderId="19" xfId="0" applyFont="1" applyFill="1" applyBorder="1" applyAlignment="1">
      <alignment horizontal="left" vertical="center" wrapText="1"/>
    </xf>
    <xf numFmtId="0" fontId="24" fillId="35" borderId="19" xfId="43" applyFont="1" applyFill="1" applyBorder="1" applyAlignment="1">
      <alignment horizontal="center" vertical="center" wrapText="1"/>
    </xf>
    <xf numFmtId="0" fontId="24" fillId="35" borderId="19" xfId="43" applyFont="1" applyFill="1" applyBorder="1" applyAlignment="1">
      <alignment horizontal="left" vertical="center" wrapText="1"/>
    </xf>
    <xf numFmtId="0" fontId="0" fillId="35" borderId="19" xfId="0" applyFill="1" applyBorder="1" applyAlignment="1">
      <alignment vertical="center" wrapText="1"/>
    </xf>
    <xf numFmtId="0" fontId="27" fillId="35" borderId="19" xfId="0" applyFont="1" applyFill="1" applyBorder="1" applyAlignment="1">
      <alignment vertical="center" wrapText="1"/>
    </xf>
    <xf numFmtId="0" fontId="0" fillId="35" borderId="0" xfId="0" applyFont="1" applyFill="1" applyAlignment="1">
      <alignment vertical="center"/>
    </xf>
    <xf numFmtId="49" fontId="27" fillId="35" borderId="19" xfId="0" applyNumberFormat="1" applyFont="1" applyFill="1" applyBorder="1" applyAlignment="1">
      <alignment horizontal="left" vertical="center" wrapText="1"/>
    </xf>
    <xf numFmtId="0" fontId="26" fillId="45" borderId="19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4" fontId="26" fillId="35" borderId="19" xfId="0" applyNumberFormat="1" applyFont="1" applyFill="1" applyBorder="1" applyAlignment="1">
      <alignment horizontal="center" vertical="center" wrapText="1"/>
    </xf>
    <xf numFmtId="10" fontId="0" fillId="0" borderId="34" xfId="44" applyNumberFormat="1" applyFont="1" applyBorder="1" applyAlignment="1">
      <alignment horizontal="center" vertical="center"/>
    </xf>
    <xf numFmtId="10" fontId="0" fillId="0" borderId="0" xfId="0" applyNumberFormat="1"/>
    <xf numFmtId="0" fontId="24" fillId="35" borderId="41" xfId="0" applyFont="1" applyFill="1" applyBorder="1" applyAlignment="1">
      <alignment horizontal="center" vertical="center" wrapText="1"/>
    </xf>
    <xf numFmtId="169" fontId="24" fillId="35" borderId="19" xfId="0" applyNumberFormat="1" applyFont="1" applyFill="1" applyBorder="1" applyAlignment="1">
      <alignment horizontal="right" vertical="center" wrapText="1"/>
    </xf>
    <xf numFmtId="0" fontId="26" fillId="35" borderId="42" xfId="0" quotePrefix="1" applyFont="1" applyFill="1" applyBorder="1" applyAlignment="1">
      <alignment horizontal="center" vertical="center" wrapText="1"/>
    </xf>
    <xf numFmtId="0" fontId="26" fillId="35" borderId="42" xfId="0" applyFont="1" applyFill="1" applyBorder="1" applyAlignment="1">
      <alignment horizontal="center" vertical="center"/>
    </xf>
    <xf numFmtId="4" fontId="26" fillId="35" borderId="19" xfId="0" applyNumberFormat="1" applyFont="1" applyFill="1" applyBorder="1" applyAlignment="1">
      <alignment horizontal="right" vertical="top"/>
    </xf>
    <xf numFmtId="4" fontId="24" fillId="35" borderId="19" xfId="0" applyNumberFormat="1" applyFont="1" applyFill="1" applyBorder="1" applyAlignment="1">
      <alignment horizontal="right" vertical="top"/>
    </xf>
    <xf numFmtId="4" fontId="26" fillId="35" borderId="44" xfId="0" applyNumberFormat="1" applyFont="1" applyFill="1" applyBorder="1" applyAlignment="1">
      <alignment horizontal="right" vertical="top"/>
    </xf>
    <xf numFmtId="4" fontId="26" fillId="35" borderId="19" xfId="0" applyNumberFormat="1" applyFont="1" applyFill="1" applyBorder="1" applyAlignment="1">
      <alignment horizontal="right" vertical="center"/>
    </xf>
    <xf numFmtId="4" fontId="24" fillId="35" borderId="19" xfId="0" applyNumberFormat="1" applyFont="1" applyFill="1" applyBorder="1" applyAlignment="1">
      <alignment horizontal="right" vertical="center"/>
    </xf>
    <xf numFmtId="4" fontId="26" fillId="35" borderId="44" xfId="0" applyNumberFormat="1" applyFont="1" applyFill="1" applyBorder="1" applyAlignment="1">
      <alignment horizontal="right" vertical="center"/>
    </xf>
    <xf numFmtId="0" fontId="26" fillId="35" borderId="42" xfId="0" applyFont="1" applyFill="1" applyBorder="1" applyAlignment="1">
      <alignment horizontal="center" vertical="center" wrapText="1"/>
    </xf>
    <xf numFmtId="0" fontId="24" fillId="35" borderId="19" xfId="0" applyFont="1" applyFill="1" applyBorder="1" applyAlignment="1">
      <alignment horizontal="center" vertical="top" wrapText="1"/>
    </xf>
    <xf numFmtId="169" fontId="24" fillId="35" borderId="19" xfId="0" applyNumberFormat="1" applyFont="1" applyFill="1" applyBorder="1" applyAlignment="1">
      <alignment horizontal="right" vertical="top" wrapText="1"/>
    </xf>
    <xf numFmtId="4" fontId="24" fillId="35" borderId="19" xfId="0" applyNumberFormat="1" applyFont="1" applyFill="1" applyBorder="1" applyAlignment="1">
      <alignment horizontal="right" vertical="top" wrapText="1"/>
    </xf>
    <xf numFmtId="170" fontId="24" fillId="35" borderId="19" xfId="0" applyNumberFormat="1" applyFont="1" applyFill="1" applyBorder="1" applyAlignment="1">
      <alignment horizontal="right" vertical="center" wrapText="1"/>
    </xf>
    <xf numFmtId="0" fontId="24" fillId="35" borderId="46" xfId="0" applyFont="1" applyFill="1" applyBorder="1" applyAlignment="1">
      <alignment horizontal="left" vertical="center" wrapText="1"/>
    </xf>
    <xf numFmtId="0" fontId="24" fillId="35" borderId="46" xfId="0" applyFont="1" applyFill="1" applyBorder="1" applyAlignment="1">
      <alignment horizontal="center" vertical="center" wrapText="1"/>
    </xf>
    <xf numFmtId="0" fontId="52" fillId="35" borderId="19" xfId="0" applyFont="1" applyFill="1" applyBorder="1" applyAlignment="1">
      <alignment horizontal="right" vertical="center"/>
    </xf>
    <xf numFmtId="169" fontId="24" fillId="35" borderId="19" xfId="0" applyNumberFormat="1" applyFont="1" applyFill="1" applyBorder="1" applyAlignment="1">
      <alignment horizontal="center" vertical="center" wrapText="1"/>
    </xf>
    <xf numFmtId="0" fontId="52" fillId="35" borderId="19" xfId="0" applyFont="1" applyFill="1" applyBorder="1" applyAlignment="1">
      <alignment horizontal="left" vertical="center" wrapText="1"/>
    </xf>
    <xf numFmtId="0" fontId="24" fillId="37" borderId="41" xfId="0" applyFont="1" applyFill="1" applyBorder="1" applyAlignment="1">
      <alignment horizontal="center" vertical="center" wrapText="1"/>
    </xf>
    <xf numFmtId="0" fontId="26" fillId="37" borderId="19" xfId="0" applyFont="1" applyFill="1" applyBorder="1" applyAlignment="1">
      <alignment horizontal="left" vertical="center" wrapText="1"/>
    </xf>
    <xf numFmtId="169" fontId="24" fillId="37" borderId="19" xfId="0" applyNumberFormat="1" applyFont="1" applyFill="1" applyBorder="1" applyAlignment="1">
      <alignment horizontal="right" vertical="center" wrapText="1"/>
    </xf>
    <xf numFmtId="4" fontId="24" fillId="37" borderId="19" xfId="0" applyNumberFormat="1" applyFont="1" applyFill="1" applyBorder="1" applyAlignment="1">
      <alignment horizontal="right" vertical="center" wrapText="1"/>
    </xf>
    <xf numFmtId="0" fontId="26" fillId="37" borderId="42" xfId="0" applyFont="1" applyFill="1" applyBorder="1" applyAlignment="1">
      <alignment horizontal="center" vertical="center" wrapText="1"/>
    </xf>
    <xf numFmtId="0" fontId="24" fillId="37" borderId="38" xfId="0" applyFont="1" applyFill="1" applyBorder="1" applyAlignment="1">
      <alignment horizontal="center" vertical="center" wrapText="1"/>
    </xf>
    <xf numFmtId="0" fontId="26" fillId="37" borderId="39" xfId="0" applyFont="1" applyFill="1" applyBorder="1" applyAlignment="1">
      <alignment horizontal="left" vertical="center" wrapText="1"/>
    </xf>
    <xf numFmtId="0" fontId="26" fillId="37" borderId="39" xfId="0" applyFont="1" applyFill="1" applyBorder="1" applyAlignment="1">
      <alignment horizontal="center" vertical="center" wrapText="1"/>
    </xf>
    <xf numFmtId="169" fontId="24" fillId="37" borderId="39" xfId="0" applyNumberFormat="1" applyFont="1" applyFill="1" applyBorder="1" applyAlignment="1">
      <alignment horizontal="right" vertical="center" wrapText="1"/>
    </xf>
    <xf numFmtId="4" fontId="24" fillId="37" borderId="39" xfId="0" applyNumberFormat="1" applyFont="1" applyFill="1" applyBorder="1" applyAlignment="1">
      <alignment horizontal="right" vertical="center" wrapText="1"/>
    </xf>
    <xf numFmtId="0" fontId="26" fillId="37" borderId="40" xfId="0" applyFont="1" applyFill="1" applyBorder="1" applyAlignment="1">
      <alignment horizontal="center" vertical="center" wrapText="1"/>
    </xf>
    <xf numFmtId="0" fontId="20" fillId="37" borderId="38" xfId="0" applyFont="1" applyFill="1" applyBorder="1" applyAlignment="1">
      <alignment horizontal="center" vertical="center"/>
    </xf>
    <xf numFmtId="0" fontId="26" fillId="48" borderId="39" xfId="0" applyFont="1" applyFill="1" applyBorder="1" applyAlignment="1">
      <alignment horizontal="center" vertical="center" wrapText="1"/>
    </xf>
    <xf numFmtId="0" fontId="26" fillId="37" borderId="38" xfId="0" applyFont="1" applyFill="1" applyBorder="1" applyAlignment="1">
      <alignment horizontal="center" vertical="center" wrapText="1"/>
    </xf>
    <xf numFmtId="0" fontId="16" fillId="37" borderId="39" xfId="0" applyFont="1" applyFill="1" applyBorder="1" applyAlignment="1">
      <alignment horizontal="left" vertical="center" wrapText="1"/>
    </xf>
    <xf numFmtId="169" fontId="24" fillId="37" borderId="39" xfId="0" applyNumberFormat="1" applyFont="1" applyFill="1" applyBorder="1" applyAlignment="1">
      <alignment horizontal="center" vertical="center" wrapText="1"/>
    </xf>
    <xf numFmtId="4" fontId="24" fillId="37" borderId="39" xfId="0" applyNumberFormat="1" applyFont="1" applyFill="1" applyBorder="1" applyAlignment="1">
      <alignment horizontal="center" vertical="center" wrapText="1"/>
    </xf>
    <xf numFmtId="0" fontId="16" fillId="37" borderId="39" xfId="0" applyFont="1" applyFill="1" applyBorder="1" applyAlignment="1">
      <alignment horizontal="left" vertical="center"/>
    </xf>
    <xf numFmtId="0" fontId="26" fillId="44" borderId="50" xfId="0" applyFont="1" applyFill="1" applyBorder="1" applyAlignment="1">
      <alignment horizontal="center" vertical="center" wrapText="1"/>
    </xf>
    <xf numFmtId="0" fontId="26" fillId="44" borderId="51" xfId="0" applyFont="1" applyFill="1" applyBorder="1" applyAlignment="1">
      <alignment horizontal="center" vertical="center" wrapText="1"/>
    </xf>
    <xf numFmtId="169" fontId="26" fillId="44" borderId="51" xfId="0" applyNumberFormat="1" applyFont="1" applyFill="1" applyBorder="1" applyAlignment="1">
      <alignment horizontal="center" vertical="center" wrapText="1"/>
    </xf>
    <xf numFmtId="4" fontId="26" fillId="44" borderId="51" xfId="0" applyNumberFormat="1" applyFont="1" applyFill="1" applyBorder="1" applyAlignment="1">
      <alignment horizontal="center" vertical="center" wrapText="1"/>
    </xf>
    <xf numFmtId="0" fontId="26" fillId="44" borderId="52" xfId="0" applyFont="1" applyFill="1" applyBorder="1" applyAlignment="1">
      <alignment horizontal="center" vertical="center"/>
    </xf>
    <xf numFmtId="0" fontId="24" fillId="35" borderId="53" xfId="0" applyFont="1" applyFill="1" applyBorder="1" applyAlignment="1">
      <alignment horizontal="center" vertical="center" wrapText="1"/>
    </xf>
    <xf numFmtId="0" fontId="24" fillId="35" borderId="54" xfId="0" applyFont="1" applyFill="1" applyBorder="1" applyAlignment="1">
      <alignment horizontal="left" vertical="center" wrapText="1"/>
    </xf>
    <xf numFmtId="0" fontId="24" fillId="35" borderId="54" xfId="0" applyFont="1" applyFill="1" applyBorder="1" applyAlignment="1">
      <alignment horizontal="center" vertical="center" wrapText="1"/>
    </xf>
    <xf numFmtId="169" fontId="24" fillId="35" borderId="54" xfId="0" applyNumberFormat="1" applyFont="1" applyFill="1" applyBorder="1" applyAlignment="1">
      <alignment horizontal="right" vertical="center" wrapText="1"/>
    </xf>
    <xf numFmtId="4" fontId="24" fillId="35" borderId="54" xfId="0" applyNumberFormat="1" applyFont="1" applyFill="1" applyBorder="1" applyAlignment="1">
      <alignment horizontal="right" vertical="center" wrapText="1"/>
    </xf>
    <xf numFmtId="0" fontId="26" fillId="35" borderId="54" xfId="0" applyFont="1" applyFill="1" applyBorder="1" applyAlignment="1">
      <alignment horizontal="center" vertical="center" wrapText="1"/>
    </xf>
    <xf numFmtId="0" fontId="26" fillId="35" borderId="55" xfId="0" quotePrefix="1" applyFont="1" applyFill="1" applyBorder="1" applyAlignment="1">
      <alignment horizontal="center" vertical="center" wrapText="1"/>
    </xf>
    <xf numFmtId="0" fontId="0" fillId="35" borderId="19" xfId="0" applyFont="1" applyFill="1" applyBorder="1" applyAlignment="1">
      <alignment vertical="center"/>
    </xf>
    <xf numFmtId="0" fontId="28" fillId="0" borderId="14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4" fontId="47" fillId="0" borderId="18" xfId="0" applyNumberFormat="1" applyFont="1" applyBorder="1" applyAlignment="1">
      <alignment horizontal="center" vertical="top"/>
    </xf>
    <xf numFmtId="4" fontId="47" fillId="0" borderId="13" xfId="0" applyNumberFormat="1" applyFont="1" applyBorder="1" applyAlignment="1">
      <alignment horizontal="center" vertical="top"/>
    </xf>
    <xf numFmtId="4" fontId="46" fillId="0" borderId="0" xfId="0" applyNumberFormat="1" applyFont="1" applyAlignment="1">
      <alignment horizontal="center" wrapText="1"/>
    </xf>
    <xf numFmtId="4" fontId="46" fillId="0" borderId="15" xfId="0" applyNumberFormat="1" applyFont="1" applyBorder="1" applyAlignment="1">
      <alignment horizontal="center" wrapText="1"/>
    </xf>
    <xf numFmtId="0" fontId="26" fillId="36" borderId="19" xfId="0" applyFont="1" applyFill="1" applyBorder="1" applyAlignment="1">
      <alignment horizontal="right" vertical="center"/>
    </xf>
    <xf numFmtId="0" fontId="18" fillId="34" borderId="10" xfId="0" applyNumberFormat="1" applyFont="1" applyFill="1" applyBorder="1" applyAlignment="1">
      <alignment horizontal="right" vertical="center"/>
    </xf>
    <xf numFmtId="0" fontId="18" fillId="34" borderId="13" xfId="0" applyNumberFormat="1" applyFont="1" applyFill="1" applyBorder="1" applyAlignment="1">
      <alignment horizontal="right" vertical="center"/>
    </xf>
    <xf numFmtId="0" fontId="43" fillId="0" borderId="16" xfId="0" applyFont="1" applyBorder="1" applyAlignment="1">
      <alignment horizontal="right" vertical="center" wrapText="1"/>
    </xf>
    <xf numFmtId="0" fontId="30" fillId="0" borderId="11" xfId="0" applyFont="1" applyBorder="1" applyAlignment="1">
      <alignment horizontal="right" vertical="center" wrapText="1"/>
    </xf>
    <xf numFmtId="0" fontId="30" fillId="0" borderId="17" xfId="0" applyFont="1" applyBorder="1" applyAlignment="1">
      <alignment horizontal="right" vertical="center" wrapText="1"/>
    </xf>
    <xf numFmtId="0" fontId="18" fillId="34" borderId="0" xfId="0" applyNumberFormat="1" applyFont="1" applyFill="1" applyBorder="1" applyAlignment="1">
      <alignment horizontal="right" vertical="center"/>
    </xf>
    <xf numFmtId="0" fontId="18" fillId="34" borderId="15" xfId="0" applyNumberFormat="1" applyFont="1" applyFill="1" applyBorder="1" applyAlignment="1">
      <alignment horizontal="right" vertical="center"/>
    </xf>
    <xf numFmtId="0" fontId="26" fillId="34" borderId="0" xfId="0" applyFont="1" applyFill="1" applyBorder="1" applyAlignment="1">
      <alignment horizontal="left" wrapText="1"/>
    </xf>
    <xf numFmtId="0" fontId="18" fillId="34" borderId="11" xfId="0" applyNumberFormat="1" applyFont="1" applyFill="1" applyBorder="1" applyAlignment="1">
      <alignment horizontal="right" vertical="center"/>
    </xf>
    <xf numFmtId="0" fontId="18" fillId="34" borderId="17" xfId="0" applyNumberFormat="1" applyFont="1" applyFill="1" applyBorder="1" applyAlignment="1">
      <alignment horizontal="right" vertical="center"/>
    </xf>
    <xf numFmtId="0" fontId="48" fillId="0" borderId="0" xfId="0" applyFont="1" applyAlignment="1">
      <alignment horizontal="left" vertical="center"/>
    </xf>
    <xf numFmtId="0" fontId="49" fillId="0" borderId="0" xfId="0" applyFont="1" applyAlignment="1">
      <alignment horizontal="left" vertical="top" wrapText="1"/>
    </xf>
    <xf numFmtId="0" fontId="44" fillId="0" borderId="0" xfId="0" applyFont="1" applyAlignment="1">
      <alignment horizontal="left"/>
    </xf>
    <xf numFmtId="0" fontId="33" fillId="0" borderId="21" xfId="0" applyFont="1" applyBorder="1" applyAlignment="1">
      <alignment horizontal="center" vertical="top"/>
    </xf>
    <xf numFmtId="0" fontId="33" fillId="0" borderId="23" xfId="0" applyFont="1" applyBorder="1" applyAlignment="1">
      <alignment horizontal="center" vertical="top"/>
    </xf>
    <xf numFmtId="0" fontId="34" fillId="0" borderId="0" xfId="0" applyFont="1" applyAlignment="1">
      <alignment horizontal="center" wrapText="1"/>
    </xf>
    <xf numFmtId="0" fontId="34" fillId="0" borderId="25" xfId="0" applyFont="1" applyBorder="1" applyAlignment="1">
      <alignment horizontal="center" wrapText="1"/>
    </xf>
    <xf numFmtId="0" fontId="22" fillId="0" borderId="26" xfId="53" applyFont="1" applyBorder="1" applyAlignment="1">
      <alignment horizontal="left" vertical="top"/>
    </xf>
    <xf numFmtId="0" fontId="35" fillId="0" borderId="27" xfId="54" applyNumberFormat="1" applyFont="1" applyFill="1" applyBorder="1" applyAlignment="1" applyProtection="1">
      <alignment horizontal="left" wrapText="1"/>
    </xf>
    <xf numFmtId="0" fontId="35" fillId="0" borderId="28" xfId="42" applyFont="1" applyBorder="1" applyAlignment="1">
      <alignment horizontal="left" wrapText="1"/>
    </xf>
    <xf numFmtId="10" fontId="35" fillId="40" borderId="28" xfId="42" applyNumberFormat="1" applyFont="1" applyFill="1" applyBorder="1" applyAlignment="1" applyProtection="1">
      <alignment horizontal="center"/>
      <protection locked="0"/>
    </xf>
    <xf numFmtId="0" fontId="1" fillId="0" borderId="28" xfId="42" applyFont="1" applyBorder="1" applyAlignment="1">
      <alignment horizontal="center" vertical="center" wrapText="1"/>
    </xf>
    <xf numFmtId="0" fontId="35" fillId="0" borderId="28" xfId="42" applyFont="1" applyBorder="1" applyAlignment="1">
      <alignment horizontal="left"/>
    </xf>
    <xf numFmtId="0" fontId="36" fillId="0" borderId="28" xfId="42" applyFont="1" applyBorder="1" applyAlignment="1">
      <alignment horizontal="center"/>
    </xf>
    <xf numFmtId="165" fontId="35" fillId="41" borderId="27" xfId="54" applyFont="1" applyFill="1" applyBorder="1" applyAlignment="1" applyProtection="1">
      <alignment horizontal="left"/>
      <protection locked="0"/>
    </xf>
    <xf numFmtId="0" fontId="37" fillId="0" borderId="28" xfId="42" applyFont="1" applyBorder="1" applyAlignment="1">
      <alignment horizontal="center" vertical="center"/>
    </xf>
    <xf numFmtId="4" fontId="37" fillId="0" borderId="28" xfId="42" applyNumberFormat="1" applyFont="1" applyBorder="1" applyAlignment="1">
      <alignment horizontal="center" vertical="center" wrapText="1"/>
    </xf>
    <xf numFmtId="0" fontId="38" fillId="42" borderId="28" xfId="42" applyFont="1" applyFill="1" applyBorder="1" applyAlignment="1">
      <alignment horizontal="center" vertical="center" wrapText="1"/>
    </xf>
    <xf numFmtId="0" fontId="1" fillId="0" borderId="0" xfId="42" applyFont="1" applyAlignment="1">
      <alignment horizontal="center" vertical="center"/>
    </xf>
    <xf numFmtId="0" fontId="39" fillId="0" borderId="0" xfId="55" applyFont="1" applyAlignment="1">
      <alignment horizontal="right" vertical="center"/>
    </xf>
    <xf numFmtId="0" fontId="40" fillId="0" borderId="0" xfId="55" applyFont="1" applyAlignment="1">
      <alignment horizontal="center"/>
    </xf>
    <xf numFmtId="0" fontId="39" fillId="0" borderId="0" xfId="55" applyFont="1" applyAlignment="1">
      <alignment horizontal="left" vertical="center"/>
    </xf>
    <xf numFmtId="0" fontId="39" fillId="0" borderId="0" xfId="55" applyFont="1" applyAlignment="1">
      <alignment horizontal="center" vertical="top"/>
    </xf>
    <xf numFmtId="0" fontId="37" fillId="0" borderId="0" xfId="53" applyFont="1" applyAlignment="1">
      <alignment horizontal="left" vertical="top"/>
    </xf>
    <xf numFmtId="0" fontId="42" fillId="0" borderId="0" xfId="0" applyFont="1" applyAlignment="1">
      <alignment horizontal="left"/>
    </xf>
    <xf numFmtId="0" fontId="35" fillId="0" borderId="28" xfId="42" applyFont="1" applyBorder="1" applyAlignment="1">
      <alignment horizontal="left" vertical="center" wrapText="1"/>
    </xf>
    <xf numFmtId="49" fontId="1" fillId="40" borderId="28" xfId="42" applyNumberFormat="1" applyFont="1" applyFill="1" applyBorder="1" applyAlignment="1" applyProtection="1">
      <alignment horizontal="left" vertical="top" wrapText="1"/>
      <protection locked="0"/>
    </xf>
    <xf numFmtId="166" fontId="1" fillId="0" borderId="29" xfId="42" applyNumberFormat="1" applyFont="1" applyBorder="1" applyAlignment="1">
      <alignment horizontal="left"/>
    </xf>
    <xf numFmtId="167" fontId="1" fillId="0" borderId="29" xfId="42" applyNumberFormat="1" applyFont="1" applyBorder="1" applyAlignment="1">
      <alignment horizontal="left"/>
    </xf>
    <xf numFmtId="0" fontId="22" fillId="0" borderId="0" xfId="42" applyFont="1" applyAlignment="1">
      <alignment horizontal="left" vertical="center"/>
    </xf>
    <xf numFmtId="0" fontId="26" fillId="34" borderId="0" xfId="0" applyFont="1" applyFill="1" applyBorder="1" applyAlignment="1">
      <alignment horizontal="left" vertical="center" wrapText="1"/>
    </xf>
    <xf numFmtId="0" fontId="22" fillId="43" borderId="47" xfId="42" applyFont="1" applyFill="1" applyBorder="1" applyAlignment="1">
      <alignment horizontal="center"/>
    </xf>
    <xf numFmtId="0" fontId="22" fillId="43" borderId="48" xfId="42" applyFont="1" applyFill="1" applyBorder="1" applyAlignment="1">
      <alignment horizontal="center"/>
    </xf>
    <xf numFmtId="0" fontId="24" fillId="35" borderId="41" xfId="0" applyFont="1" applyFill="1" applyBorder="1" applyAlignment="1">
      <alignment horizontal="right" vertical="center"/>
    </xf>
    <xf numFmtId="0" fontId="24" fillId="35" borderId="19" xfId="0" applyFont="1" applyFill="1" applyBorder="1" applyAlignment="1">
      <alignment horizontal="right" vertical="center"/>
    </xf>
    <xf numFmtId="0" fontId="24" fillId="35" borderId="41" xfId="0" applyFont="1" applyFill="1" applyBorder="1" applyAlignment="1">
      <alignment horizontal="right" vertical="top"/>
    </xf>
    <xf numFmtId="0" fontId="24" fillId="35" borderId="19" xfId="0" applyFont="1" applyFill="1" applyBorder="1" applyAlignment="1">
      <alignment horizontal="right" vertical="top"/>
    </xf>
    <xf numFmtId="0" fontId="24" fillId="35" borderId="43" xfId="0" applyFont="1" applyFill="1" applyBorder="1" applyAlignment="1">
      <alignment horizontal="right" vertical="top"/>
    </xf>
    <xf numFmtId="0" fontId="24" fillId="35" borderId="44" xfId="0" applyFont="1" applyFill="1" applyBorder="1" applyAlignment="1">
      <alignment horizontal="right" vertical="top"/>
    </xf>
    <xf numFmtId="0" fontId="24" fillId="35" borderId="43" xfId="0" applyFont="1" applyFill="1" applyBorder="1" applyAlignment="1">
      <alignment horizontal="right" vertical="center"/>
    </xf>
    <xf numFmtId="0" fontId="24" fillId="35" borderId="44" xfId="0" applyFont="1" applyFill="1" applyBorder="1" applyAlignment="1">
      <alignment horizontal="right" vertical="center"/>
    </xf>
    <xf numFmtId="0" fontId="28" fillId="0" borderId="0" xfId="0" applyFont="1" applyBorder="1" applyAlignment="1">
      <alignment horizontal="center" vertical="center" wrapText="1"/>
    </xf>
    <xf numFmtId="0" fontId="26" fillId="34" borderId="18" xfId="0" applyFont="1" applyFill="1" applyBorder="1" applyAlignment="1">
      <alignment horizontal="left" vertical="center" wrapText="1"/>
    </xf>
    <xf numFmtId="4" fontId="46" fillId="0" borderId="0" xfId="0" applyNumberFormat="1" applyFont="1" applyBorder="1" applyAlignment="1">
      <alignment horizontal="center" vertical="center" wrapText="1"/>
    </xf>
    <xf numFmtId="4" fontId="46" fillId="0" borderId="15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0" fontId="50" fillId="0" borderId="0" xfId="0" applyFont="1" applyAlignment="1">
      <alignment horizontal="left" vertical="top" wrapText="1"/>
    </xf>
    <xf numFmtId="0" fontId="0" fillId="0" borderId="36" xfId="0" applyBorder="1" applyAlignment="1">
      <alignment horizontal="center"/>
    </xf>
    <xf numFmtId="4" fontId="26" fillId="35" borderId="19" xfId="0" applyNumberFormat="1" applyFont="1" applyFill="1" applyBorder="1" applyAlignment="1">
      <alignment horizontal="center" vertical="center" wrapText="1"/>
    </xf>
    <xf numFmtId="4" fontId="18" fillId="35" borderId="19" xfId="0" applyNumberFormat="1" applyFont="1" applyFill="1" applyBorder="1" applyAlignment="1">
      <alignment horizontal="center" vertical="center" wrapText="1"/>
    </xf>
    <xf numFmtId="0" fontId="26" fillId="36" borderId="19" xfId="0" applyFont="1" applyFill="1" applyBorder="1" applyAlignment="1">
      <alignment horizontal="center" vertical="center"/>
    </xf>
    <xf numFmtId="10" fontId="0" fillId="0" borderId="56" xfId="44" applyNumberFormat="1" applyFont="1" applyBorder="1" applyAlignment="1">
      <alignment horizontal="center" vertical="center"/>
    </xf>
    <xf numFmtId="10" fontId="0" fillId="0" borderId="57" xfId="44" applyNumberFormat="1" applyFont="1" applyBorder="1" applyAlignment="1">
      <alignment horizontal="center" vertical="center"/>
    </xf>
    <xf numFmtId="10" fontId="0" fillId="0" borderId="58" xfId="44" applyNumberFormat="1" applyFont="1" applyBorder="1" applyAlignment="1">
      <alignment horizontal="center" vertical="center"/>
    </xf>
    <xf numFmtId="10" fontId="0" fillId="0" borderId="56" xfId="44" applyNumberFormat="1" applyFont="1" applyBorder="1" applyAlignment="1">
      <alignment vertical="center"/>
    </xf>
    <xf numFmtId="10" fontId="0" fillId="0" borderId="57" xfId="44" applyNumberFormat="1" applyFont="1" applyBorder="1" applyAlignment="1">
      <alignment vertical="center"/>
    </xf>
    <xf numFmtId="10" fontId="0" fillId="0" borderId="58" xfId="44" applyNumberFormat="1" applyFont="1" applyBorder="1" applyAlignment="1">
      <alignment vertical="center"/>
    </xf>
    <xf numFmtId="0" fontId="18" fillId="37" borderId="39" xfId="0" applyFont="1" applyFill="1" applyBorder="1" applyAlignment="1">
      <alignment horizontal="left" vertical="center" wrapText="1"/>
    </xf>
  </cellXfs>
  <cellStyles count="57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Moeda" xfId="50" builtinId="4"/>
    <cellStyle name="Moeda_Composicao BDI v2.1" xfId="54" xr:uid="{4734A09D-CBA7-4BE5-B11F-3FA4919F68EB}"/>
    <cellStyle name="Neutro" xfId="8" builtinId="28" customBuiltin="1"/>
    <cellStyle name="Normal" xfId="0" builtinId="0"/>
    <cellStyle name="Normal 2" xfId="42" xr:uid="{00000000-0005-0000-0000-000021000000}"/>
    <cellStyle name="Normal 2 2" xfId="51" xr:uid="{00000000-0005-0000-0000-000022000000}"/>
    <cellStyle name="Normal 3" xfId="43" xr:uid="{00000000-0005-0000-0000-000023000000}"/>
    <cellStyle name="Normal 46" xfId="55" xr:uid="{242BFFF5-572E-4828-B3CC-DDE5916291E5}"/>
    <cellStyle name="Normal_FICHA DE VERIFICAÇÃO PRELIMINAR - Plano R" xfId="53" xr:uid="{D374ACDF-D979-4027-B739-CDB379FF6643}"/>
    <cellStyle name="Nota" xfId="15" builtinId="10" customBuiltin="1"/>
    <cellStyle name="Porcentagem" xfId="52" builtinId="5"/>
    <cellStyle name="Porcentagem 2" xfId="44" xr:uid="{00000000-0005-0000-0000-000025000000}"/>
    <cellStyle name="Porcentagem 3" xfId="45" xr:uid="{00000000-0005-0000-0000-000026000000}"/>
    <cellStyle name="Ruim" xfId="7" builtinId="27" customBuiltin="1"/>
    <cellStyle name="Saída" xfId="10" builtinId="21" customBuiltin="1"/>
    <cellStyle name="Separador de milhares 2" xfId="47" xr:uid="{00000000-0005-0000-0000-000028000000}"/>
    <cellStyle name="Separador de milhares 3" xfId="48" xr:uid="{00000000-0005-0000-0000-000029000000}"/>
    <cellStyle name="Separador de milhares 4" xfId="46" xr:uid="{00000000-0005-0000-0000-00002A000000}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9" builtinId="3"/>
    <cellStyle name="Vírgula 2 2" xfId="56" xr:uid="{D341FBE4-C198-468E-91E1-2706CE361DD3}"/>
  </cellStyles>
  <dxfs count="7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0</xdr:row>
      <xdr:rowOff>85725</xdr:rowOff>
    </xdr:from>
    <xdr:to>
      <xdr:col>1</xdr:col>
      <xdr:colOff>704851</xdr:colOff>
      <xdr:row>3</xdr:row>
      <xdr:rowOff>85725</xdr:rowOff>
    </xdr:to>
    <xdr:pic>
      <xdr:nvPicPr>
        <xdr:cNvPr id="3" name="Picture 1" descr="nova bandeira de Franca">
          <a:extLst>
            <a:ext uri="{FF2B5EF4-FFF2-40B4-BE49-F238E27FC236}">
              <a16:creationId xmlns:a16="http://schemas.microsoft.com/office/drawing/2014/main" id="{2BBECE64-3459-4271-8C5D-6143B725E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85725"/>
          <a:ext cx="1562102" cy="923925"/>
        </a:xfrm>
        <a:prstGeom prst="rect">
          <a:avLst/>
        </a:prstGeom>
        <a:noFill/>
      </xdr:spPr>
    </xdr:pic>
    <xdr:clientData/>
  </xdr:twoCellAnchor>
  <xdr:twoCellAnchor>
    <xdr:from>
      <xdr:col>3</xdr:col>
      <xdr:colOff>228600</xdr:colOff>
      <xdr:row>0</xdr:row>
      <xdr:rowOff>9524</xdr:rowOff>
    </xdr:from>
    <xdr:to>
      <xdr:col>8</xdr:col>
      <xdr:colOff>895350</xdr:colOff>
      <xdr:row>1</xdr:row>
      <xdr:rowOff>142875</xdr:rowOff>
    </xdr:to>
    <xdr:pic>
      <xdr:nvPicPr>
        <xdr:cNvPr id="4" name="Imagem 53">
          <a:extLst>
            <a:ext uri="{FF2B5EF4-FFF2-40B4-BE49-F238E27FC236}">
              <a16:creationId xmlns:a16="http://schemas.microsoft.com/office/drawing/2014/main" id="{C93DC161-D0FC-4A0C-9792-B2A956388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29300" y="9524"/>
          <a:ext cx="5514975" cy="3714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352426</xdr:colOff>
      <xdr:row>0</xdr:row>
      <xdr:rowOff>19050</xdr:rowOff>
    </xdr:from>
    <xdr:to>
      <xdr:col>9</xdr:col>
      <xdr:colOff>457201</xdr:colOff>
      <xdr:row>1</xdr:row>
      <xdr:rowOff>180975</xdr:rowOff>
    </xdr:to>
    <xdr:pic>
      <xdr:nvPicPr>
        <xdr:cNvPr id="2" name="Imagem 53">
          <a:extLst>
            <a:ext uri="{FF2B5EF4-FFF2-40B4-BE49-F238E27FC236}">
              <a16:creationId xmlns:a16="http://schemas.microsoft.com/office/drawing/2014/main" id="{BCEF8F43-4DE0-4F73-AE37-912D678AAF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6" y="19050"/>
          <a:ext cx="45910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95250</xdr:colOff>
      <xdr:row>0</xdr:row>
      <xdr:rowOff>38100</xdr:rowOff>
    </xdr:from>
    <xdr:to>
      <xdr:col>1</xdr:col>
      <xdr:colOff>104775</xdr:colOff>
      <xdr:row>1</xdr:row>
      <xdr:rowOff>342901</xdr:rowOff>
    </xdr:to>
    <xdr:pic>
      <xdr:nvPicPr>
        <xdr:cNvPr id="3" name="Picture 1" descr="nova bandeira de Franca">
          <a:extLst>
            <a:ext uri="{FF2B5EF4-FFF2-40B4-BE49-F238E27FC236}">
              <a16:creationId xmlns:a16="http://schemas.microsoft.com/office/drawing/2014/main" id="{9AF3CEC8-BA0D-451A-971C-8CD03BD2A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0" y="38100"/>
          <a:ext cx="838200" cy="49530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0</xdr:row>
      <xdr:rowOff>76200</xdr:rowOff>
    </xdr:from>
    <xdr:to>
      <xdr:col>1</xdr:col>
      <xdr:colOff>638176</xdr:colOff>
      <xdr:row>3</xdr:row>
      <xdr:rowOff>142875</xdr:rowOff>
    </xdr:to>
    <xdr:pic>
      <xdr:nvPicPr>
        <xdr:cNvPr id="3" name="Picture 1" descr="nova bandeira de Franca">
          <a:extLst>
            <a:ext uri="{FF2B5EF4-FFF2-40B4-BE49-F238E27FC236}">
              <a16:creationId xmlns:a16="http://schemas.microsoft.com/office/drawing/2014/main" id="{36E1DC0E-B04B-4B3F-98AC-17AAD38920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49" y="76200"/>
          <a:ext cx="1638302" cy="8953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257175</xdr:colOff>
      <xdr:row>0</xdr:row>
      <xdr:rowOff>0</xdr:rowOff>
    </xdr:from>
    <xdr:to>
      <xdr:col>8</xdr:col>
      <xdr:colOff>923925</xdr:colOff>
      <xdr:row>1</xdr:row>
      <xdr:rowOff>219076</xdr:rowOff>
    </xdr:to>
    <xdr:pic>
      <xdr:nvPicPr>
        <xdr:cNvPr id="4" name="Imagem 53">
          <a:extLst>
            <a:ext uri="{FF2B5EF4-FFF2-40B4-BE49-F238E27FC236}">
              <a16:creationId xmlns:a16="http://schemas.microsoft.com/office/drawing/2014/main" id="{0640E622-8039-42D8-8DC0-8B4B85692D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700" y="0"/>
          <a:ext cx="5991225" cy="419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0</xdr:row>
      <xdr:rowOff>95250</xdr:rowOff>
    </xdr:from>
    <xdr:to>
      <xdr:col>1</xdr:col>
      <xdr:colOff>581025</xdr:colOff>
      <xdr:row>3</xdr:row>
      <xdr:rowOff>142875</xdr:rowOff>
    </xdr:to>
    <xdr:pic>
      <xdr:nvPicPr>
        <xdr:cNvPr id="2" name="Picture 1" descr="nova bandeira de Franca">
          <a:extLst>
            <a:ext uri="{FF2B5EF4-FFF2-40B4-BE49-F238E27FC236}">
              <a16:creationId xmlns:a16="http://schemas.microsoft.com/office/drawing/2014/main" id="{8C5B22F5-31EE-41C6-857D-A8E777C34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4" y="228600"/>
          <a:ext cx="1524001" cy="8667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3914776</xdr:colOff>
      <xdr:row>0</xdr:row>
      <xdr:rowOff>0</xdr:rowOff>
    </xdr:from>
    <xdr:to>
      <xdr:col>8</xdr:col>
      <xdr:colOff>723900</xdr:colOff>
      <xdr:row>1</xdr:row>
      <xdr:rowOff>190499</xdr:rowOff>
    </xdr:to>
    <xdr:pic>
      <xdr:nvPicPr>
        <xdr:cNvPr id="3" name="Imagem 53">
          <a:extLst>
            <a:ext uri="{FF2B5EF4-FFF2-40B4-BE49-F238E27FC236}">
              <a16:creationId xmlns:a16="http://schemas.microsoft.com/office/drawing/2014/main" id="{28E7B7EB-5153-4FE0-A2E1-6A32A850C2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6" y="95250"/>
          <a:ext cx="5514974" cy="5143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0</xdr:row>
      <xdr:rowOff>76200</xdr:rowOff>
    </xdr:from>
    <xdr:to>
      <xdr:col>1</xdr:col>
      <xdr:colOff>638176</xdr:colOff>
      <xdr:row>3</xdr:row>
      <xdr:rowOff>76200</xdr:rowOff>
    </xdr:to>
    <xdr:pic>
      <xdr:nvPicPr>
        <xdr:cNvPr id="8" name="Picture 1" descr="nova bandeira de Franca">
          <a:extLst>
            <a:ext uri="{FF2B5EF4-FFF2-40B4-BE49-F238E27FC236}">
              <a16:creationId xmlns:a16="http://schemas.microsoft.com/office/drawing/2014/main" id="{3671FAEA-D5F7-4E9B-8B02-1B9A848154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49" y="76200"/>
          <a:ext cx="1562102" cy="923925"/>
        </a:xfrm>
        <a:prstGeom prst="rect">
          <a:avLst/>
        </a:prstGeom>
        <a:noFill/>
      </xdr:spPr>
    </xdr:pic>
    <xdr:clientData/>
  </xdr:twoCellAnchor>
  <xdr:twoCellAnchor>
    <xdr:from>
      <xdr:col>3</xdr:col>
      <xdr:colOff>161925</xdr:colOff>
      <xdr:row>0</xdr:row>
      <xdr:rowOff>47624</xdr:rowOff>
    </xdr:from>
    <xdr:to>
      <xdr:col>8</xdr:col>
      <xdr:colOff>828675</xdr:colOff>
      <xdr:row>1</xdr:row>
      <xdr:rowOff>180975</xdr:rowOff>
    </xdr:to>
    <xdr:pic>
      <xdr:nvPicPr>
        <xdr:cNvPr id="9" name="Imagem 53">
          <a:extLst>
            <a:ext uri="{FF2B5EF4-FFF2-40B4-BE49-F238E27FC236}">
              <a16:creationId xmlns:a16="http://schemas.microsoft.com/office/drawing/2014/main" id="{61D5A84D-4B63-4A5D-94C0-D6373EC10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9675" y="47624"/>
          <a:ext cx="5295900" cy="4286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5"/>
  <sheetViews>
    <sheetView tabSelected="1" topLeftCell="A160" zoomScaleNormal="100" workbookViewId="0">
      <selection activeCell="B65" sqref="B65"/>
    </sheetView>
  </sheetViews>
  <sheetFormatPr defaultRowHeight="15" x14ac:dyDescent="0.25"/>
  <cols>
    <col min="1" max="1" width="14.140625" bestFit="1" customWidth="1"/>
    <col min="2" max="2" width="60.7109375" customWidth="1"/>
    <col min="4" max="4" width="9.140625" bestFit="1" customWidth="1"/>
    <col min="5" max="5" width="15.42578125" style="6" bestFit="1" customWidth="1"/>
    <col min="6" max="6" width="15.42578125" style="179" bestFit="1" customWidth="1"/>
    <col min="7" max="7" width="19" bestFit="1" customWidth="1"/>
    <col min="8" max="8" width="14.7109375" style="5" bestFit="1" customWidth="1"/>
    <col min="9" max="9" width="14.28515625" style="5" bestFit="1" customWidth="1"/>
  </cols>
  <sheetData>
    <row r="1" spans="1:11" ht="24" customHeight="1" x14ac:dyDescent="0.25">
      <c r="A1" s="126"/>
      <c r="B1" s="127"/>
      <c r="C1" s="127"/>
      <c r="D1" s="127"/>
      <c r="E1" s="127"/>
      <c r="F1" s="128"/>
      <c r="G1" s="288" t="s">
        <v>142</v>
      </c>
      <c r="H1" s="288"/>
      <c r="I1" s="289"/>
    </row>
    <row r="2" spans="1:11" ht="26.25" customHeight="1" x14ac:dyDescent="0.3">
      <c r="A2" s="84"/>
      <c r="B2" s="129"/>
      <c r="C2" s="129"/>
      <c r="D2" s="129"/>
      <c r="E2" s="129"/>
      <c r="F2" s="129"/>
      <c r="G2" s="290" t="s">
        <v>143</v>
      </c>
      <c r="H2" s="290"/>
      <c r="I2" s="291"/>
    </row>
    <row r="3" spans="1:11" ht="22.5" customHeight="1" x14ac:dyDescent="0.25">
      <c r="A3" s="285" t="s">
        <v>259</v>
      </c>
      <c r="B3" s="286"/>
      <c r="C3" s="286"/>
      <c r="D3" s="286"/>
      <c r="E3" s="286"/>
      <c r="F3" s="286"/>
      <c r="G3" s="286"/>
      <c r="H3" s="286"/>
      <c r="I3" s="287"/>
    </row>
    <row r="4" spans="1:11" s="8" customFormat="1" ht="15.75" x14ac:dyDescent="0.25">
      <c r="A4" s="295" t="s">
        <v>864</v>
      </c>
      <c r="B4" s="296"/>
      <c r="C4" s="296"/>
      <c r="D4" s="296"/>
      <c r="E4" s="296"/>
      <c r="F4" s="296"/>
      <c r="G4" s="296"/>
      <c r="H4" s="296"/>
      <c r="I4" s="297"/>
    </row>
    <row r="5" spans="1:11" x14ac:dyDescent="0.25">
      <c r="A5" s="1" t="s">
        <v>0</v>
      </c>
      <c r="B5" s="3" t="s">
        <v>466</v>
      </c>
      <c r="C5" s="9"/>
      <c r="D5" s="9"/>
      <c r="E5" s="9"/>
      <c r="F5" s="12"/>
      <c r="G5" s="293" t="s">
        <v>116</v>
      </c>
      <c r="H5" s="293"/>
      <c r="I5" s="294"/>
    </row>
    <row r="6" spans="1:11" ht="15" customHeight="1" x14ac:dyDescent="0.25">
      <c r="A6" s="2" t="s">
        <v>1</v>
      </c>
      <c r="B6" s="300" t="s">
        <v>468</v>
      </c>
      <c r="C6" s="300"/>
      <c r="D6" s="300"/>
      <c r="E6" s="300"/>
      <c r="F6" s="300"/>
      <c r="G6" s="298" t="s">
        <v>469</v>
      </c>
      <c r="H6" s="298"/>
      <c r="I6" s="299"/>
    </row>
    <row r="7" spans="1:11" ht="15" customHeight="1" x14ac:dyDescent="0.25">
      <c r="A7" s="2" t="s">
        <v>2</v>
      </c>
      <c r="B7" s="11" t="s">
        <v>467</v>
      </c>
      <c r="C7" s="11"/>
      <c r="D7" s="11"/>
      <c r="E7" s="11"/>
      <c r="F7" s="164"/>
      <c r="G7" s="298" t="s">
        <v>470</v>
      </c>
      <c r="H7" s="298"/>
      <c r="I7" s="299"/>
    </row>
    <row r="8" spans="1:11" s="8" customFormat="1" ht="15" customHeight="1" x14ac:dyDescent="0.25">
      <c r="A8" s="2"/>
      <c r="B8" s="11"/>
      <c r="C8" s="11"/>
      <c r="D8" s="11"/>
      <c r="E8" s="11"/>
      <c r="F8" s="164"/>
      <c r="G8" s="301" t="s">
        <v>471</v>
      </c>
      <c r="H8" s="301"/>
      <c r="I8" s="302"/>
    </row>
    <row r="9" spans="1:11" ht="25.5" x14ac:dyDescent="0.25">
      <c r="A9" s="29" t="s">
        <v>3</v>
      </c>
      <c r="B9" s="29" t="s">
        <v>4</v>
      </c>
      <c r="C9" s="27" t="s">
        <v>5</v>
      </c>
      <c r="D9" s="13" t="s">
        <v>6</v>
      </c>
      <c r="E9" s="13" t="s">
        <v>86</v>
      </c>
      <c r="F9" s="13" t="s">
        <v>87</v>
      </c>
      <c r="G9" s="13" t="s">
        <v>88</v>
      </c>
      <c r="H9" s="30" t="s">
        <v>58</v>
      </c>
      <c r="I9" s="31" t="s">
        <v>3</v>
      </c>
    </row>
    <row r="10" spans="1:11" s="8" customFormat="1" x14ac:dyDescent="0.25">
      <c r="A10" s="32"/>
      <c r="B10" s="33"/>
      <c r="C10" s="32"/>
      <c r="D10" s="34"/>
      <c r="E10" s="14"/>
      <c r="F10" s="14"/>
      <c r="G10" s="35"/>
      <c r="H10" s="36"/>
      <c r="I10" s="36"/>
    </row>
    <row r="11" spans="1:11" s="8" customFormat="1" x14ac:dyDescent="0.25">
      <c r="A11" s="37">
        <v>1</v>
      </c>
      <c r="B11" s="38" t="s">
        <v>59</v>
      </c>
      <c r="C11" s="37"/>
      <c r="D11" s="15"/>
      <c r="E11" s="15"/>
      <c r="F11" s="15"/>
      <c r="G11" s="39"/>
      <c r="H11" s="40" t="s">
        <v>63</v>
      </c>
      <c r="I11" s="41">
        <f>SUM(G14:G25)</f>
        <v>9691.2438105900001</v>
      </c>
    </row>
    <row r="12" spans="1:11" s="8" customFormat="1" x14ac:dyDescent="0.25">
      <c r="A12" s="42"/>
      <c r="B12" s="33"/>
      <c r="C12" s="32"/>
      <c r="D12" s="34"/>
      <c r="E12" s="14"/>
      <c r="F12" s="14"/>
      <c r="G12" s="35"/>
      <c r="H12" s="43"/>
      <c r="I12" s="44"/>
    </row>
    <row r="13" spans="1:11" x14ac:dyDescent="0.25">
      <c r="A13" s="45" t="s">
        <v>530</v>
      </c>
      <c r="B13" s="22" t="s">
        <v>50</v>
      </c>
      <c r="C13" s="42"/>
      <c r="D13" s="16"/>
      <c r="E13" s="16"/>
      <c r="F13" s="16"/>
      <c r="G13" s="46"/>
      <c r="H13" s="47"/>
      <c r="I13" s="45"/>
    </row>
    <row r="14" spans="1:11" ht="63.75" x14ac:dyDescent="0.25">
      <c r="A14" s="48" t="s">
        <v>536</v>
      </c>
      <c r="B14" s="78" t="s">
        <v>99</v>
      </c>
      <c r="C14" s="48" t="s">
        <v>8</v>
      </c>
      <c r="D14" s="23">
        <v>6.25</v>
      </c>
      <c r="E14" s="23">
        <f>ANALITICO!G22</f>
        <v>311.41906649999999</v>
      </c>
      <c r="F14" s="28">
        <f>(E14*0.2)+E14</f>
        <v>373.70287980000001</v>
      </c>
      <c r="G14" s="49">
        <f>D14*F14</f>
        <v>2335.6429987500001</v>
      </c>
      <c r="H14" s="45" t="s">
        <v>141</v>
      </c>
      <c r="I14" s="45" t="s">
        <v>139</v>
      </c>
      <c r="K14" s="232">
        <f>G14/$G$308</f>
        <v>1.0633952993393115E-2</v>
      </c>
    </row>
    <row r="15" spans="1:11" s="8" customFormat="1" x14ac:dyDescent="0.25">
      <c r="A15" s="45" t="s">
        <v>531</v>
      </c>
      <c r="B15" s="22" t="s">
        <v>7</v>
      </c>
      <c r="C15" s="22"/>
      <c r="D15" s="18"/>
      <c r="E15" s="18"/>
      <c r="F15" s="18"/>
      <c r="G15" s="18"/>
      <c r="H15" s="51"/>
      <c r="I15" s="45"/>
    </row>
    <row r="16" spans="1:11" s="8" customFormat="1" ht="51" x14ac:dyDescent="0.25">
      <c r="A16" s="48" t="s">
        <v>537</v>
      </c>
      <c r="B16" s="78" t="s">
        <v>110</v>
      </c>
      <c r="C16" s="48" t="s">
        <v>80</v>
      </c>
      <c r="D16" s="17">
        <v>4</v>
      </c>
      <c r="E16" s="17">
        <f>ANALITICO!G35</f>
        <v>701.94870000000003</v>
      </c>
      <c r="F16" s="28">
        <f t="shared" ref="F16:F17" si="0">(E16*0.2)+E16</f>
        <v>842.33843999999999</v>
      </c>
      <c r="G16" s="49">
        <f>D16*F16</f>
        <v>3369.35376</v>
      </c>
      <c r="H16" s="45" t="s">
        <v>268</v>
      </c>
      <c r="I16" s="45" t="s">
        <v>112</v>
      </c>
      <c r="K16" s="232">
        <f>G16/$G$308</f>
        <v>1.5340336481700228E-2</v>
      </c>
    </row>
    <row r="17" spans="1:11" s="8" customFormat="1" ht="51" x14ac:dyDescent="0.25">
      <c r="A17" s="48" t="s">
        <v>538</v>
      </c>
      <c r="B17" s="78" t="s">
        <v>113</v>
      </c>
      <c r="C17" s="48" t="s">
        <v>80</v>
      </c>
      <c r="D17" s="17">
        <v>4</v>
      </c>
      <c r="E17" s="17">
        <f>ANALITICO!G46</f>
        <v>528.0394</v>
      </c>
      <c r="F17" s="28">
        <f t="shared" si="0"/>
        <v>633.64728000000002</v>
      </c>
      <c r="G17" s="49">
        <f>D17*F17</f>
        <v>2534.5891200000001</v>
      </c>
      <c r="H17" s="45" t="s">
        <v>268</v>
      </c>
      <c r="I17" s="45" t="s">
        <v>114</v>
      </c>
      <c r="K17" s="232">
        <f>G17/$G$308</f>
        <v>1.1539735128215352E-2</v>
      </c>
    </row>
    <row r="18" spans="1:11" s="8" customFormat="1" x14ac:dyDescent="0.25">
      <c r="A18" s="45" t="s">
        <v>532</v>
      </c>
      <c r="B18" s="153" t="s">
        <v>463</v>
      </c>
      <c r="C18" s="154"/>
      <c r="D18" s="155"/>
      <c r="E18" s="155"/>
      <c r="F18" s="156"/>
      <c r="G18" s="156"/>
      <c r="H18" s="45"/>
      <c r="I18" s="45"/>
    </row>
    <row r="19" spans="1:11" s="8" customFormat="1" ht="51" x14ac:dyDescent="0.25">
      <c r="A19" s="48" t="s">
        <v>539</v>
      </c>
      <c r="B19" s="228" t="s">
        <v>464</v>
      </c>
      <c r="C19" s="66" t="s">
        <v>11</v>
      </c>
      <c r="D19" s="17">
        <v>1.38</v>
      </c>
      <c r="E19" s="23">
        <f>ANALITICO!G54</f>
        <v>215.92999999999998</v>
      </c>
      <c r="F19" s="28">
        <f>(E19*0.2)+E19</f>
        <v>259.11599999999999</v>
      </c>
      <c r="G19" s="28">
        <f>D19*F19</f>
        <v>357.58007999999995</v>
      </c>
      <c r="H19" s="229" t="s">
        <v>268</v>
      </c>
      <c r="I19" s="45" t="s">
        <v>465</v>
      </c>
      <c r="K19" s="232">
        <f>G19/$G$308</f>
        <v>1.628026956229519E-3</v>
      </c>
    </row>
    <row r="20" spans="1:11" s="8" customFormat="1" x14ac:dyDescent="0.25">
      <c r="A20" s="45" t="s">
        <v>533</v>
      </c>
      <c r="B20" s="22" t="s">
        <v>475</v>
      </c>
      <c r="C20" s="66"/>
      <c r="D20" s="17"/>
      <c r="E20" s="162"/>
      <c r="F20" s="28"/>
      <c r="G20" s="28"/>
      <c r="H20" s="45"/>
      <c r="I20" s="45"/>
    </row>
    <row r="21" spans="1:11" s="8" customFormat="1" ht="51" x14ac:dyDescent="0.25">
      <c r="A21" s="48" t="s">
        <v>540</v>
      </c>
      <c r="B21" s="78" t="s">
        <v>476</v>
      </c>
      <c r="C21" s="66" t="s">
        <v>13</v>
      </c>
      <c r="D21" s="23">
        <v>16</v>
      </c>
      <c r="E21" s="162">
        <f>ANALITICO!G63</f>
        <v>8.2040000000000006</v>
      </c>
      <c r="F21" s="28">
        <f>(E21*0.2)+E21</f>
        <v>9.8448000000000011</v>
      </c>
      <c r="G21" s="28">
        <f>D21*F21</f>
        <v>157.51680000000002</v>
      </c>
      <c r="H21" s="229" t="s">
        <v>268</v>
      </c>
      <c r="I21" s="45" t="s">
        <v>477</v>
      </c>
      <c r="K21" s="232">
        <f>G21/$G$308</f>
        <v>7.1715850742864074E-4</v>
      </c>
    </row>
    <row r="22" spans="1:11" s="8" customFormat="1" x14ac:dyDescent="0.25">
      <c r="A22" s="45" t="s">
        <v>534</v>
      </c>
      <c r="B22" s="22" t="s">
        <v>138</v>
      </c>
      <c r="C22" s="48"/>
      <c r="D22" s="17"/>
      <c r="E22" s="17"/>
      <c r="F22" s="28"/>
      <c r="G22" s="49"/>
      <c r="H22" s="45"/>
      <c r="I22" s="45"/>
    </row>
    <row r="23" spans="1:11" s="8" customFormat="1" ht="38.25" x14ac:dyDescent="0.25">
      <c r="A23" s="48" t="s">
        <v>541</v>
      </c>
      <c r="B23" s="78" t="s">
        <v>137</v>
      </c>
      <c r="C23" s="48" t="s">
        <v>8</v>
      </c>
      <c r="D23" s="17">
        <v>670.34</v>
      </c>
      <c r="E23" s="17">
        <v>0.32</v>
      </c>
      <c r="F23" s="28">
        <f>(E23*0.2)+E23</f>
        <v>0.38400000000000001</v>
      </c>
      <c r="G23" s="49">
        <f>D23*F23</f>
        <v>257.41056000000003</v>
      </c>
      <c r="H23" s="45" t="s">
        <v>140</v>
      </c>
      <c r="I23" s="45">
        <v>98525</v>
      </c>
      <c r="K23" s="232">
        <f>G23/$G$308</f>
        <v>1.1719649777418701E-3</v>
      </c>
    </row>
    <row r="24" spans="1:11" s="8" customFormat="1" x14ac:dyDescent="0.25">
      <c r="A24" s="45" t="s">
        <v>535</v>
      </c>
      <c r="B24" s="22" t="s">
        <v>111</v>
      </c>
      <c r="C24" s="22"/>
      <c r="D24" s="18"/>
      <c r="E24" s="18"/>
      <c r="F24" s="18"/>
      <c r="G24" s="49"/>
      <c r="H24" s="52"/>
      <c r="I24" s="45"/>
    </row>
    <row r="25" spans="1:11" s="8" customFormat="1" ht="51" x14ac:dyDescent="0.25">
      <c r="A25" s="48" t="s">
        <v>542</v>
      </c>
      <c r="B25" s="78" t="s">
        <v>275</v>
      </c>
      <c r="C25" s="48" t="s">
        <v>8</v>
      </c>
      <c r="D25" s="17">
        <v>57.88</v>
      </c>
      <c r="E25" s="17">
        <f>ANALITICO!G76</f>
        <v>9.7781400000000005</v>
      </c>
      <c r="F25" s="28">
        <f>(E25*0.2)+E25</f>
        <v>11.733768000000001</v>
      </c>
      <c r="G25" s="49">
        <f>D25*F25</f>
        <v>679.15049184000009</v>
      </c>
      <c r="H25" s="45" t="s">
        <v>268</v>
      </c>
      <c r="I25" s="45" t="s">
        <v>109</v>
      </c>
      <c r="K25" s="232">
        <f>G25/$G$308</f>
        <v>3.0921054328643146E-3</v>
      </c>
    </row>
    <row r="26" spans="1:11" s="8" customFormat="1" x14ac:dyDescent="0.25">
      <c r="A26" s="32"/>
      <c r="B26" s="33"/>
      <c r="C26" s="32"/>
      <c r="D26" s="20"/>
      <c r="E26" s="20"/>
      <c r="F26" s="14"/>
      <c r="G26" s="35"/>
      <c r="H26" s="55"/>
      <c r="I26" s="36"/>
    </row>
    <row r="27" spans="1:11" s="8" customFormat="1" x14ac:dyDescent="0.25">
      <c r="A27" s="37">
        <v>2</v>
      </c>
      <c r="B27" s="38" t="s">
        <v>60</v>
      </c>
      <c r="C27" s="37"/>
      <c r="D27" s="76"/>
      <c r="E27" s="76"/>
      <c r="F27" s="76"/>
      <c r="G27" s="41"/>
      <c r="H27" s="40" t="s">
        <v>63</v>
      </c>
      <c r="I27" s="41">
        <f>SUM(G30:G42)</f>
        <v>5243.8384800000003</v>
      </c>
    </row>
    <row r="28" spans="1:11" s="8" customFormat="1" x14ac:dyDescent="0.25">
      <c r="A28" s="32"/>
      <c r="B28" s="33"/>
      <c r="C28" s="32"/>
      <c r="D28" s="20"/>
      <c r="E28" s="20"/>
      <c r="F28" s="14"/>
      <c r="G28" s="35"/>
      <c r="H28" s="55"/>
      <c r="I28" s="36"/>
    </row>
    <row r="29" spans="1:11" x14ac:dyDescent="0.25">
      <c r="A29" s="53" t="s">
        <v>372</v>
      </c>
      <c r="B29" s="54" t="s">
        <v>10</v>
      </c>
      <c r="C29" s="54"/>
      <c r="D29" s="18"/>
      <c r="E29" s="18"/>
      <c r="F29" s="19"/>
      <c r="G29" s="19"/>
      <c r="H29" s="52"/>
      <c r="I29" s="53"/>
    </row>
    <row r="30" spans="1:11" ht="25.5" x14ac:dyDescent="0.25">
      <c r="A30" s="48" t="s">
        <v>383</v>
      </c>
      <c r="B30" s="78" t="s">
        <v>89</v>
      </c>
      <c r="C30" s="48" t="s">
        <v>11</v>
      </c>
      <c r="D30" s="17">
        <v>13.18</v>
      </c>
      <c r="E30" s="17">
        <v>77.650000000000006</v>
      </c>
      <c r="F30" s="28">
        <f>(E30*0.2)+E30</f>
        <v>93.18</v>
      </c>
      <c r="G30" s="49">
        <f>D30*F30</f>
        <v>1228.1124</v>
      </c>
      <c r="H30" s="45" t="s">
        <v>140</v>
      </c>
      <c r="I30" s="45">
        <v>93358</v>
      </c>
      <c r="K30" s="232">
        <f>G30/$G$308</f>
        <v>5.5914750410026469E-3</v>
      </c>
    </row>
    <row r="31" spans="1:11" x14ac:dyDescent="0.25">
      <c r="A31" s="45" t="s">
        <v>373</v>
      </c>
      <c r="B31" s="22" t="s">
        <v>12</v>
      </c>
      <c r="C31" s="22"/>
      <c r="D31" s="18"/>
      <c r="E31" s="18"/>
      <c r="F31" s="18"/>
      <c r="G31" s="49"/>
      <c r="H31" s="52"/>
      <c r="I31" s="45"/>
    </row>
    <row r="32" spans="1:11" ht="25.5" x14ac:dyDescent="0.25">
      <c r="A32" s="48" t="s">
        <v>374</v>
      </c>
      <c r="B32" s="78" t="s">
        <v>90</v>
      </c>
      <c r="C32" s="48" t="s">
        <v>11</v>
      </c>
      <c r="D32" s="17">
        <v>7.86</v>
      </c>
      <c r="E32" s="17">
        <v>29.09</v>
      </c>
      <c r="F32" s="28">
        <f>(E32*0.2)+E32</f>
        <v>34.908000000000001</v>
      </c>
      <c r="G32" s="49">
        <f>D32*F32</f>
        <v>274.37688000000003</v>
      </c>
      <c r="H32" s="45" t="s">
        <v>140</v>
      </c>
      <c r="I32" s="45">
        <v>93382</v>
      </c>
      <c r="K32" s="232">
        <f>G32/$G$308</f>
        <v>1.249210965012794E-3</v>
      </c>
    </row>
    <row r="33" spans="1:11" s="8" customFormat="1" x14ac:dyDescent="0.25">
      <c r="A33" s="45" t="s">
        <v>375</v>
      </c>
      <c r="B33" s="22" t="s">
        <v>335</v>
      </c>
      <c r="C33" s="45"/>
      <c r="D33" s="17"/>
      <c r="E33" s="17"/>
      <c r="F33" s="28"/>
      <c r="G33" s="28"/>
      <c r="H33" s="45"/>
      <c r="I33" s="45"/>
    </row>
    <row r="34" spans="1:11" s="8" customFormat="1" ht="25.5" x14ac:dyDescent="0.25">
      <c r="A34" s="48" t="s">
        <v>380</v>
      </c>
      <c r="B34" s="78" t="s">
        <v>336</v>
      </c>
      <c r="C34" s="48" t="s">
        <v>11</v>
      </c>
      <c r="D34" s="23">
        <v>3.5</v>
      </c>
      <c r="E34" s="23">
        <v>10.56</v>
      </c>
      <c r="F34" s="28">
        <f>(E34*0.2)+E34</f>
        <v>12.672000000000001</v>
      </c>
      <c r="G34" s="28">
        <f>D34*F34</f>
        <v>44.352000000000004</v>
      </c>
      <c r="H34" s="45" t="s">
        <v>140</v>
      </c>
      <c r="I34" s="45">
        <v>101128</v>
      </c>
      <c r="K34" s="232">
        <f>G34/$G$308</f>
        <v>2.019302964602828E-4</v>
      </c>
    </row>
    <row r="35" spans="1:11" s="8" customFormat="1" x14ac:dyDescent="0.25">
      <c r="A35" s="45" t="s">
        <v>376</v>
      </c>
      <c r="B35" s="22" t="s">
        <v>338</v>
      </c>
      <c r="C35" s="48"/>
      <c r="D35" s="17"/>
      <c r="E35" s="17"/>
      <c r="F35" s="28"/>
      <c r="G35" s="49"/>
      <c r="H35" s="45"/>
      <c r="I35" s="45"/>
    </row>
    <row r="36" spans="1:11" s="8" customFormat="1" ht="25.5" x14ac:dyDescent="0.25">
      <c r="A36" s="48" t="s">
        <v>381</v>
      </c>
      <c r="B36" s="78" t="s">
        <v>337</v>
      </c>
      <c r="C36" s="48" t="s">
        <v>11</v>
      </c>
      <c r="D36" s="23">
        <v>75</v>
      </c>
      <c r="E36" s="23">
        <v>1.1200000000000001</v>
      </c>
      <c r="F36" s="28">
        <f>(E36*0.2)+E36</f>
        <v>1.3440000000000001</v>
      </c>
      <c r="G36" s="28">
        <f>D36*F36</f>
        <v>100.80000000000001</v>
      </c>
      <c r="H36" s="45" t="s">
        <v>140</v>
      </c>
      <c r="I36" s="45">
        <v>100574</v>
      </c>
      <c r="K36" s="232">
        <f>G36/$G$308</f>
        <v>4.5893249195518823E-4</v>
      </c>
    </row>
    <row r="37" spans="1:11" s="8" customFormat="1" x14ac:dyDescent="0.25">
      <c r="A37" s="45" t="s">
        <v>377</v>
      </c>
      <c r="B37" s="22" t="s">
        <v>118</v>
      </c>
      <c r="C37" s="48"/>
      <c r="D37" s="17"/>
      <c r="E37" s="17"/>
      <c r="F37" s="28"/>
      <c r="G37" s="49"/>
      <c r="H37" s="45"/>
      <c r="I37" s="45"/>
    </row>
    <row r="38" spans="1:11" s="8" customFormat="1" ht="38.25" x14ac:dyDescent="0.25">
      <c r="A38" s="48" t="s">
        <v>382</v>
      </c>
      <c r="B38" s="78" t="s">
        <v>117</v>
      </c>
      <c r="C38" s="48" t="s">
        <v>11</v>
      </c>
      <c r="D38" s="17">
        <v>75</v>
      </c>
      <c r="E38" s="17">
        <v>8.3699999999999992</v>
      </c>
      <c r="F38" s="28">
        <f>(E38*0.2)+E38</f>
        <v>10.043999999999999</v>
      </c>
      <c r="G38" s="49">
        <f>D38*F38</f>
        <v>753.3</v>
      </c>
      <c r="H38" s="45" t="s">
        <v>140</v>
      </c>
      <c r="I38" s="45">
        <v>96385</v>
      </c>
      <c r="K38" s="232">
        <f>G38/$G$308</f>
        <v>3.4297008550579684E-3</v>
      </c>
    </row>
    <row r="39" spans="1:11" s="8" customFormat="1" x14ac:dyDescent="0.25">
      <c r="A39" s="45" t="s">
        <v>378</v>
      </c>
      <c r="B39" s="25" t="s">
        <v>119</v>
      </c>
      <c r="C39" s="48"/>
      <c r="D39" s="17"/>
      <c r="E39" s="17"/>
      <c r="F39" s="28"/>
      <c r="G39" s="49"/>
      <c r="H39" s="45"/>
      <c r="I39" s="45"/>
    </row>
    <row r="40" spans="1:11" s="8" customFormat="1" ht="51" x14ac:dyDescent="0.25">
      <c r="A40" s="48" t="s">
        <v>384</v>
      </c>
      <c r="B40" s="78" t="s">
        <v>120</v>
      </c>
      <c r="C40" s="48" t="s">
        <v>11</v>
      </c>
      <c r="D40" s="17">
        <v>71.5</v>
      </c>
      <c r="E40" s="17">
        <f>ANALITICO!G84</f>
        <v>11.933999999999999</v>
      </c>
      <c r="F40" s="28">
        <f>(E40*0.2)+E40</f>
        <v>14.320799999999998</v>
      </c>
      <c r="G40" s="49">
        <f>D40*F40</f>
        <v>1023.9371999999998</v>
      </c>
      <c r="H40" s="45" t="s">
        <v>271</v>
      </c>
      <c r="I40" s="45" t="s">
        <v>121</v>
      </c>
      <c r="K40" s="232">
        <f>G40/$G$308</f>
        <v>4.6618854246192245E-3</v>
      </c>
    </row>
    <row r="41" spans="1:11" s="8" customFormat="1" x14ac:dyDescent="0.25">
      <c r="A41" s="45" t="s">
        <v>379</v>
      </c>
      <c r="B41" s="22" t="s">
        <v>122</v>
      </c>
      <c r="C41" s="48"/>
      <c r="D41" s="23"/>
      <c r="E41" s="23"/>
      <c r="F41" s="28"/>
      <c r="G41" s="28"/>
      <c r="H41" s="45"/>
      <c r="I41" s="45"/>
    </row>
    <row r="42" spans="1:11" s="8" customFormat="1" ht="25.5" x14ac:dyDescent="0.25">
      <c r="A42" s="48" t="s">
        <v>385</v>
      </c>
      <c r="B42" s="78" t="s">
        <v>123</v>
      </c>
      <c r="C42" s="48" t="s">
        <v>124</v>
      </c>
      <c r="D42" s="23">
        <v>715</v>
      </c>
      <c r="E42" s="23">
        <v>2.12</v>
      </c>
      <c r="F42" s="28">
        <f>(E42*0.2)+E42</f>
        <v>2.544</v>
      </c>
      <c r="G42" s="49">
        <f>D42*F42</f>
        <v>1818.96</v>
      </c>
      <c r="H42" s="45" t="s">
        <v>140</v>
      </c>
      <c r="I42" s="45">
        <v>97914</v>
      </c>
      <c r="K42" s="232">
        <f>G42/$G$308</f>
        <v>8.281546086972312E-3</v>
      </c>
    </row>
    <row r="43" spans="1:11" s="8" customFormat="1" x14ac:dyDescent="0.25">
      <c r="A43" s="32"/>
      <c r="B43" s="33"/>
      <c r="C43" s="32"/>
      <c r="D43" s="20"/>
      <c r="E43" s="20"/>
      <c r="F43" s="14"/>
      <c r="G43" s="35"/>
      <c r="H43" s="55"/>
      <c r="I43" s="36"/>
    </row>
    <row r="44" spans="1:11" s="8" customFormat="1" x14ac:dyDescent="0.25">
      <c r="A44" s="37">
        <v>3</v>
      </c>
      <c r="B44" s="38" t="s">
        <v>61</v>
      </c>
      <c r="C44" s="37"/>
      <c r="D44" s="76"/>
      <c r="E44" s="76"/>
      <c r="F44" s="76"/>
      <c r="G44" s="41"/>
      <c r="H44" s="40" t="s">
        <v>63</v>
      </c>
      <c r="I44" s="41">
        <f>SUM(G47:G49)</f>
        <v>6463.9478400000007</v>
      </c>
    </row>
    <row r="45" spans="1:11" s="8" customFormat="1" x14ac:dyDescent="0.25">
      <c r="A45" s="32"/>
      <c r="B45" s="25"/>
      <c r="C45" s="42"/>
      <c r="D45" s="20"/>
      <c r="E45" s="20"/>
      <c r="F45" s="20"/>
      <c r="G45" s="44"/>
      <c r="H45" s="55"/>
      <c r="I45" s="55"/>
    </row>
    <row r="46" spans="1:11" s="7" customFormat="1" x14ac:dyDescent="0.25">
      <c r="A46" s="45" t="s">
        <v>400</v>
      </c>
      <c r="B46" s="22" t="s">
        <v>92</v>
      </c>
      <c r="C46" s="48"/>
      <c r="D46" s="17"/>
      <c r="E46" s="17"/>
      <c r="F46" s="49"/>
      <c r="G46" s="49"/>
      <c r="H46" s="50"/>
      <c r="I46" s="45"/>
    </row>
    <row r="47" spans="1:11" s="7" customFormat="1" ht="38.25" x14ac:dyDescent="0.25">
      <c r="A47" s="48" t="s">
        <v>402</v>
      </c>
      <c r="B47" s="78" t="s">
        <v>91</v>
      </c>
      <c r="C47" s="48" t="s">
        <v>13</v>
      </c>
      <c r="D47" s="17">
        <v>56</v>
      </c>
      <c r="E47" s="17">
        <v>76.03</v>
      </c>
      <c r="F47" s="28">
        <f>(E47*0.2)+E47</f>
        <v>91.236000000000004</v>
      </c>
      <c r="G47" s="49">
        <f>D47*F47</f>
        <v>5109.2160000000003</v>
      </c>
      <c r="H47" s="45" t="s">
        <v>140</v>
      </c>
      <c r="I47" s="45">
        <v>101174</v>
      </c>
      <c r="K47" s="232">
        <f>G47/$G$308</f>
        <v>2.3261758242235305E-2</v>
      </c>
    </row>
    <row r="48" spans="1:11" x14ac:dyDescent="0.25">
      <c r="A48" s="45" t="s">
        <v>401</v>
      </c>
      <c r="B48" s="22" t="s">
        <v>14</v>
      </c>
      <c r="C48" s="22"/>
      <c r="D48" s="18"/>
      <c r="E48" s="18"/>
      <c r="F48" s="18"/>
      <c r="G48" s="49"/>
      <c r="H48" s="52"/>
      <c r="I48" s="45"/>
    </row>
    <row r="49" spans="1:13" ht="38.25" x14ac:dyDescent="0.25">
      <c r="A49" s="48" t="s">
        <v>403</v>
      </c>
      <c r="B49" s="78" t="s">
        <v>93</v>
      </c>
      <c r="C49" s="48" t="s">
        <v>11</v>
      </c>
      <c r="D49" s="17">
        <v>1.54</v>
      </c>
      <c r="E49" s="17">
        <v>733.08</v>
      </c>
      <c r="F49" s="28">
        <f>(E49*0.2)+E49</f>
        <v>879.69600000000003</v>
      </c>
      <c r="G49" s="49">
        <f>D49*F49</f>
        <v>1354.7318400000001</v>
      </c>
      <c r="H49" s="45" t="s">
        <v>140</v>
      </c>
      <c r="I49" s="45">
        <v>101165</v>
      </c>
      <c r="K49" s="232">
        <f>G49/$G$308</f>
        <v>6.1679609053793385E-3</v>
      </c>
    </row>
    <row r="50" spans="1:13" s="8" customFormat="1" x14ac:dyDescent="0.25">
      <c r="A50" s="56"/>
      <c r="B50" s="57"/>
      <c r="C50" s="56"/>
      <c r="D50" s="26"/>
      <c r="E50" s="26"/>
      <c r="F50" s="58"/>
      <c r="G50" s="58"/>
      <c r="H50" s="55"/>
      <c r="I50" s="36"/>
    </row>
    <row r="51" spans="1:13" s="8" customFormat="1" x14ac:dyDescent="0.25">
      <c r="A51" s="37">
        <v>4</v>
      </c>
      <c r="B51" s="38" t="s">
        <v>62</v>
      </c>
      <c r="C51" s="59"/>
      <c r="D51" s="77"/>
      <c r="E51" s="77"/>
      <c r="F51" s="76"/>
      <c r="G51" s="76"/>
      <c r="H51" s="40" t="s">
        <v>63</v>
      </c>
      <c r="I51" s="41">
        <f>SUM(G54:G67)</f>
        <v>57901.033801199992</v>
      </c>
    </row>
    <row r="52" spans="1:13" s="8" customFormat="1" x14ac:dyDescent="0.25">
      <c r="A52" s="56"/>
      <c r="B52" s="57"/>
      <c r="C52" s="56"/>
      <c r="D52" s="26"/>
      <c r="E52" s="26"/>
      <c r="F52" s="58"/>
      <c r="G52" s="58"/>
      <c r="H52" s="55"/>
      <c r="I52" s="36"/>
    </row>
    <row r="53" spans="1:13" x14ac:dyDescent="0.25">
      <c r="A53" s="45" t="s">
        <v>548</v>
      </c>
      <c r="B53" s="22" t="s">
        <v>53</v>
      </c>
      <c r="C53" s="22"/>
      <c r="D53" s="18"/>
      <c r="E53" s="18"/>
      <c r="F53" s="18"/>
      <c r="G53" s="18"/>
      <c r="H53" s="52"/>
      <c r="I53" s="45"/>
    </row>
    <row r="54" spans="1:13" s="8" customFormat="1" ht="25.5" x14ac:dyDescent="0.25">
      <c r="A54" s="48" t="s">
        <v>555</v>
      </c>
      <c r="B54" s="78" t="s">
        <v>103</v>
      </c>
      <c r="C54" s="48" t="s">
        <v>8</v>
      </c>
      <c r="D54" s="17">
        <v>11.54</v>
      </c>
      <c r="E54" s="17">
        <v>61.36</v>
      </c>
      <c r="F54" s="28">
        <f>(E54*0.2)+E54</f>
        <v>73.632000000000005</v>
      </c>
      <c r="G54" s="49">
        <f>D54*F54</f>
        <v>849.71327999999994</v>
      </c>
      <c r="H54" s="45" t="s">
        <v>140</v>
      </c>
      <c r="I54" s="45">
        <v>101747</v>
      </c>
      <c r="K54" s="232">
        <f>G54/$G$308</f>
        <v>3.8686610420418303E-3</v>
      </c>
      <c r="M54" s="10"/>
    </row>
    <row r="55" spans="1:13" s="8" customFormat="1" x14ac:dyDescent="0.25">
      <c r="A55" s="45" t="s">
        <v>549</v>
      </c>
      <c r="B55" s="22" t="s">
        <v>75</v>
      </c>
      <c r="C55" s="48"/>
      <c r="D55" s="17"/>
      <c r="E55" s="17"/>
      <c r="F55" s="49"/>
      <c r="G55" s="49"/>
      <c r="H55" s="50"/>
      <c r="I55" s="45"/>
    </row>
    <row r="56" spans="1:13" s="8" customFormat="1" ht="38.25" x14ac:dyDescent="0.25">
      <c r="A56" s="48" t="s">
        <v>556</v>
      </c>
      <c r="B56" s="78" t="s">
        <v>102</v>
      </c>
      <c r="C56" s="48" t="s">
        <v>8</v>
      </c>
      <c r="D56" s="17">
        <v>11.54</v>
      </c>
      <c r="E56" s="17">
        <v>28.72</v>
      </c>
      <c r="F56" s="28">
        <f>(E56*0.2)+E56</f>
        <v>34.463999999999999</v>
      </c>
      <c r="G56" s="49">
        <f>D56*F56</f>
        <v>397.71455999999995</v>
      </c>
      <c r="H56" s="45" t="s">
        <v>140</v>
      </c>
      <c r="I56" s="45">
        <v>98679</v>
      </c>
      <c r="K56" s="232">
        <f>G56/$G$308</f>
        <v>1.8107552986871148E-3</v>
      </c>
    </row>
    <row r="57" spans="1:13" x14ac:dyDescent="0.25">
      <c r="A57" s="45" t="s">
        <v>550</v>
      </c>
      <c r="B57" s="22" t="s">
        <v>15</v>
      </c>
      <c r="C57" s="22"/>
      <c r="D57" s="18"/>
      <c r="E57" s="18"/>
      <c r="F57" s="18"/>
      <c r="G57" s="49"/>
      <c r="H57" s="52"/>
      <c r="I57" s="45"/>
    </row>
    <row r="58" spans="1:13" s="8" customFormat="1" ht="38.25" x14ac:dyDescent="0.25">
      <c r="A58" s="48" t="s">
        <v>557</v>
      </c>
      <c r="B58" s="78" t="s">
        <v>547</v>
      </c>
      <c r="C58" s="48" t="s">
        <v>11</v>
      </c>
      <c r="D58" s="17">
        <v>12.71</v>
      </c>
      <c r="E58" s="17">
        <v>92.23</v>
      </c>
      <c r="F58" s="28">
        <f t="shared" ref="F58:F59" si="1">(E58*0.2)+E58</f>
        <v>110.676</v>
      </c>
      <c r="G58" s="49">
        <f>D58*F58</f>
        <v>1406.6919600000001</v>
      </c>
      <c r="H58" s="45" t="s">
        <v>140</v>
      </c>
      <c r="I58" s="45">
        <v>96624</v>
      </c>
      <c r="K58" s="232">
        <f>G58/$G$308</f>
        <v>6.4045302243663487E-3</v>
      </c>
    </row>
    <row r="59" spans="1:13" ht="25.5" x14ac:dyDescent="0.25">
      <c r="A59" s="48" t="s">
        <v>558</v>
      </c>
      <c r="B59" s="78" t="s">
        <v>101</v>
      </c>
      <c r="C59" s="48" t="s">
        <v>11</v>
      </c>
      <c r="D59" s="17">
        <v>23.62</v>
      </c>
      <c r="E59" s="17">
        <v>97.49</v>
      </c>
      <c r="F59" s="28">
        <f t="shared" si="1"/>
        <v>116.988</v>
      </c>
      <c r="G59" s="49">
        <f>D59*F59</f>
        <v>2763.2565600000003</v>
      </c>
      <c r="H59" s="45" t="s">
        <v>140</v>
      </c>
      <c r="I59" s="45">
        <v>96622</v>
      </c>
      <c r="K59" s="232">
        <f>G59/$G$308</f>
        <v>1.2580835505876201E-2</v>
      </c>
    </row>
    <row r="60" spans="1:13" s="8" customFormat="1" x14ac:dyDescent="0.25">
      <c r="A60" s="45" t="s">
        <v>551</v>
      </c>
      <c r="B60" s="22" t="s">
        <v>473</v>
      </c>
      <c r="C60" s="22"/>
      <c r="D60" s="78"/>
      <c r="E60" s="78"/>
      <c r="F60" s="22"/>
      <c r="G60" s="22"/>
      <c r="H60" s="22"/>
      <c r="I60" s="161"/>
    </row>
    <row r="61" spans="1:13" s="8" customFormat="1" ht="25.5" x14ac:dyDescent="0.25">
      <c r="A61" s="48" t="s">
        <v>559</v>
      </c>
      <c r="B61" s="78" t="s">
        <v>474</v>
      </c>
      <c r="C61" s="48" t="s">
        <v>8</v>
      </c>
      <c r="D61" s="17">
        <v>2.48</v>
      </c>
      <c r="E61" s="23">
        <v>112.68</v>
      </c>
      <c r="F61" s="28">
        <f>(E61*0.2)+E61</f>
        <v>135.21600000000001</v>
      </c>
      <c r="G61" s="28">
        <f>D61*F61</f>
        <v>335.33568000000002</v>
      </c>
      <c r="H61" s="45" t="s">
        <v>140</v>
      </c>
      <c r="I61" s="45">
        <v>101091</v>
      </c>
      <c r="K61" s="232">
        <f>G61/$G$308</f>
        <v>1.5267503895226942E-3</v>
      </c>
    </row>
    <row r="62" spans="1:13" s="8" customFormat="1" x14ac:dyDescent="0.25">
      <c r="A62" s="45" t="s">
        <v>552</v>
      </c>
      <c r="B62" s="22" t="s">
        <v>545</v>
      </c>
      <c r="C62" s="48"/>
      <c r="D62" s="17"/>
      <c r="E62" s="23"/>
      <c r="F62" s="28"/>
      <c r="G62" s="28"/>
      <c r="H62" s="45"/>
      <c r="I62" s="45"/>
    </row>
    <row r="63" spans="1:13" s="8" customFormat="1" ht="38.25" x14ac:dyDescent="0.25">
      <c r="A63" s="48" t="s">
        <v>560</v>
      </c>
      <c r="B63" s="78" t="s">
        <v>546</v>
      </c>
      <c r="C63" s="48" t="s">
        <v>11</v>
      </c>
      <c r="D63" s="17">
        <v>4.0999999999999996</v>
      </c>
      <c r="E63" s="23">
        <v>623.96</v>
      </c>
      <c r="F63" s="28">
        <f>(E63*0.2)+E63</f>
        <v>748.75200000000007</v>
      </c>
      <c r="G63" s="28">
        <f>D63*F63</f>
        <v>3069.8832000000002</v>
      </c>
      <c r="H63" s="45" t="s">
        <v>140</v>
      </c>
      <c r="I63" s="45">
        <v>94990</v>
      </c>
      <c r="K63" s="232">
        <f>G63/$G$308</f>
        <v>1.3976876458208009E-2</v>
      </c>
    </row>
    <row r="64" spans="1:13" s="8" customFormat="1" x14ac:dyDescent="0.25">
      <c r="A64" s="45" t="s">
        <v>553</v>
      </c>
      <c r="B64" s="22" t="s">
        <v>105</v>
      </c>
      <c r="C64" s="48"/>
      <c r="D64" s="17"/>
      <c r="E64" s="17"/>
      <c r="F64" s="28"/>
      <c r="G64" s="49"/>
      <c r="H64" s="45"/>
      <c r="I64" s="45"/>
    </row>
    <row r="65" spans="1:11" s="8" customFormat="1" ht="38.25" x14ac:dyDescent="0.25">
      <c r="A65" s="48" t="s">
        <v>561</v>
      </c>
      <c r="B65" s="78" t="s">
        <v>526</v>
      </c>
      <c r="C65" s="48" t="s">
        <v>8</v>
      </c>
      <c r="D65" s="17">
        <v>378.78</v>
      </c>
      <c r="E65" s="17">
        <v>104.55</v>
      </c>
      <c r="F65" s="28">
        <f>(E65*0.2)+E65</f>
        <v>125.46</v>
      </c>
      <c r="G65" s="49">
        <f>D65*F65</f>
        <v>47521.738799999992</v>
      </c>
      <c r="H65" s="45" t="s">
        <v>140</v>
      </c>
      <c r="I65" s="45">
        <v>94997</v>
      </c>
      <c r="K65" s="232">
        <f>G65/$G$308</f>
        <v>0.2163618056500749</v>
      </c>
    </row>
    <row r="66" spans="1:11" s="8" customFormat="1" x14ac:dyDescent="0.25">
      <c r="A66" s="45" t="s">
        <v>554</v>
      </c>
      <c r="B66" s="22" t="s">
        <v>448</v>
      </c>
      <c r="C66" s="48"/>
      <c r="D66" s="17"/>
      <c r="E66" s="17"/>
      <c r="F66" s="28"/>
      <c r="G66" s="49"/>
      <c r="H66" s="45"/>
      <c r="I66" s="45"/>
    </row>
    <row r="67" spans="1:11" s="8" customFormat="1" ht="63.75" x14ac:dyDescent="0.25">
      <c r="A67" s="48" t="s">
        <v>562</v>
      </c>
      <c r="B67" s="78" t="s">
        <v>447</v>
      </c>
      <c r="C67" s="48" t="s">
        <v>13</v>
      </c>
      <c r="D67" s="23">
        <v>49.9</v>
      </c>
      <c r="E67" s="23">
        <f>ANALITICO!G95</f>
        <v>25.99699</v>
      </c>
      <c r="F67" s="28">
        <f>(E67*0.2)+E67</f>
        <v>31.196387999999999</v>
      </c>
      <c r="G67" s="49">
        <f>D67*F67</f>
        <v>1556.6997612</v>
      </c>
      <c r="H67" s="45" t="s">
        <v>141</v>
      </c>
      <c r="I67" s="45" t="s">
        <v>449</v>
      </c>
      <c r="K67" s="232">
        <f>G67/$G$308</f>
        <v>7.0875009983488325E-3</v>
      </c>
    </row>
    <row r="68" spans="1:11" s="8" customFormat="1" x14ac:dyDescent="0.25">
      <c r="A68" s="56"/>
      <c r="B68" s="57"/>
      <c r="C68" s="56"/>
      <c r="D68" s="26"/>
      <c r="E68" s="26"/>
      <c r="F68" s="58"/>
      <c r="G68" s="58"/>
      <c r="H68" s="55"/>
      <c r="I68" s="36"/>
    </row>
    <row r="69" spans="1:11" s="8" customFormat="1" x14ac:dyDescent="0.25">
      <c r="A69" s="37">
        <v>5</v>
      </c>
      <c r="B69" s="38" t="s">
        <v>341</v>
      </c>
      <c r="C69" s="59"/>
      <c r="D69" s="151"/>
      <c r="E69" s="151"/>
      <c r="F69" s="15"/>
      <c r="G69" s="15"/>
      <c r="H69" s="40" t="s">
        <v>63</v>
      </c>
      <c r="I69" s="41">
        <f>SUM(G72:G74)</f>
        <v>3195.5802892378342</v>
      </c>
    </row>
    <row r="70" spans="1:11" s="8" customFormat="1" x14ac:dyDescent="0.25">
      <c r="A70" s="56"/>
      <c r="B70" s="57"/>
      <c r="C70" s="56"/>
      <c r="D70" s="21"/>
      <c r="E70" s="21"/>
      <c r="F70" s="58"/>
      <c r="G70" s="58"/>
      <c r="H70" s="36"/>
      <c r="I70" s="36"/>
    </row>
    <row r="71" spans="1:11" s="8" customFormat="1" x14ac:dyDescent="0.25">
      <c r="A71" s="45" t="s">
        <v>431</v>
      </c>
      <c r="B71" s="150" t="s">
        <v>342</v>
      </c>
      <c r="C71" s="22"/>
      <c r="D71" s="18"/>
      <c r="E71" s="18"/>
      <c r="F71" s="18"/>
      <c r="G71" s="18"/>
      <c r="H71" s="152"/>
      <c r="I71" s="45"/>
    </row>
    <row r="72" spans="1:11" s="8" customFormat="1" ht="51" x14ac:dyDescent="0.25">
      <c r="A72" s="48" t="s">
        <v>433</v>
      </c>
      <c r="B72" s="78" t="s">
        <v>343</v>
      </c>
      <c r="C72" s="48" t="s">
        <v>8</v>
      </c>
      <c r="D72" s="17">
        <v>4.38</v>
      </c>
      <c r="E72" s="17">
        <f>ANALITICO!G132</f>
        <v>605.12801743490002</v>
      </c>
      <c r="F72" s="28">
        <f t="shared" ref="F72:F74" si="2">(E72*0.2)+E72</f>
        <v>726.15362092188002</v>
      </c>
      <c r="G72" s="49">
        <f t="shared" ref="G72" si="3">D72*F72</f>
        <v>3180.5528596378344</v>
      </c>
      <c r="H72" s="45" t="s">
        <v>271</v>
      </c>
      <c r="I72" s="45" t="s">
        <v>344</v>
      </c>
      <c r="K72" s="232">
        <f>G72/$G$308</f>
        <v>1.4480744540364991E-2</v>
      </c>
    </row>
    <row r="73" spans="1:11" s="8" customFormat="1" x14ac:dyDescent="0.25">
      <c r="A73" s="45" t="s">
        <v>432</v>
      </c>
      <c r="B73" s="22" t="s">
        <v>428</v>
      </c>
      <c r="C73" s="48"/>
      <c r="D73" s="17"/>
      <c r="E73" s="17"/>
      <c r="F73" s="28"/>
      <c r="G73" s="49"/>
      <c r="H73" s="45"/>
      <c r="I73" s="45"/>
    </row>
    <row r="74" spans="1:11" s="8" customFormat="1" ht="51" x14ac:dyDescent="0.25">
      <c r="A74" s="48" t="s">
        <v>434</v>
      </c>
      <c r="B74" s="78" t="s">
        <v>427</v>
      </c>
      <c r="C74" s="48" t="s">
        <v>8</v>
      </c>
      <c r="D74" s="17">
        <v>4.38</v>
      </c>
      <c r="E74" s="17">
        <f>ANALITICO!G142</f>
        <v>2.8590999999999998</v>
      </c>
      <c r="F74" s="28">
        <f t="shared" si="2"/>
        <v>3.4309199999999995</v>
      </c>
      <c r="G74" s="49">
        <f t="shared" ref="G74" si="4">D74*F74</f>
        <v>15.027429599999998</v>
      </c>
      <c r="H74" s="45" t="s">
        <v>271</v>
      </c>
      <c r="I74" s="45" t="s">
        <v>429</v>
      </c>
      <c r="K74" s="232">
        <f>G74/$G$308</f>
        <v>6.8418409861201938E-5</v>
      </c>
    </row>
    <row r="75" spans="1:11" s="8" customFormat="1" x14ac:dyDescent="0.25">
      <c r="A75" s="56"/>
      <c r="B75" s="57"/>
      <c r="C75" s="56"/>
      <c r="D75" s="26"/>
      <c r="E75" s="26"/>
      <c r="F75" s="58"/>
      <c r="G75" s="58"/>
      <c r="H75" s="55"/>
      <c r="I75" s="36"/>
    </row>
    <row r="76" spans="1:11" s="8" customFormat="1" x14ac:dyDescent="0.25">
      <c r="A76" s="147">
        <v>6</v>
      </c>
      <c r="B76" s="148" t="s">
        <v>189</v>
      </c>
      <c r="C76" s="149"/>
      <c r="D76" s="77"/>
      <c r="E76" s="77"/>
      <c r="F76" s="76"/>
      <c r="G76" s="76"/>
      <c r="H76" s="40" t="s">
        <v>63</v>
      </c>
      <c r="I76" s="41">
        <f>SUM(G79)</f>
        <v>1185.37248</v>
      </c>
    </row>
    <row r="77" spans="1:11" s="8" customFormat="1" x14ac:dyDescent="0.25">
      <c r="A77" s="61"/>
      <c r="B77" s="62"/>
      <c r="C77" s="61"/>
      <c r="D77" s="26"/>
      <c r="E77" s="26"/>
      <c r="F77" s="20"/>
      <c r="G77" s="20"/>
      <c r="H77" s="55"/>
      <c r="I77" s="55"/>
    </row>
    <row r="78" spans="1:11" s="8" customFormat="1" x14ac:dyDescent="0.25">
      <c r="A78" s="45" t="s">
        <v>345</v>
      </c>
      <c r="B78" s="22" t="s">
        <v>189</v>
      </c>
      <c r="C78" s="48"/>
      <c r="D78" s="26"/>
      <c r="E78" s="26"/>
      <c r="F78" s="20"/>
      <c r="G78" s="20"/>
      <c r="H78" s="50"/>
      <c r="I78" s="45"/>
    </row>
    <row r="79" spans="1:11" s="8" customFormat="1" ht="25.5" x14ac:dyDescent="0.25">
      <c r="A79" s="48" t="s">
        <v>346</v>
      </c>
      <c r="B79" s="78" t="s">
        <v>331</v>
      </c>
      <c r="C79" s="48" t="s">
        <v>8</v>
      </c>
      <c r="D79" s="17">
        <v>82.87</v>
      </c>
      <c r="E79" s="17">
        <v>11.92</v>
      </c>
      <c r="F79" s="28">
        <f>(E79*0.2)+E79</f>
        <v>14.304</v>
      </c>
      <c r="G79" s="28">
        <f>D79*F79</f>
        <v>1185.37248</v>
      </c>
      <c r="H79" s="45" t="s">
        <v>140</v>
      </c>
      <c r="I79" s="45">
        <v>98504</v>
      </c>
      <c r="K79" s="232">
        <f>G79/$G$308</f>
        <v>5.3968843863244189E-3</v>
      </c>
    </row>
    <row r="80" spans="1:11" s="8" customFormat="1" x14ac:dyDescent="0.25">
      <c r="A80" s="56"/>
      <c r="B80" s="57"/>
      <c r="C80" s="56"/>
      <c r="D80" s="26"/>
      <c r="E80" s="26"/>
      <c r="F80" s="58"/>
      <c r="G80" s="58"/>
      <c r="H80" s="55"/>
      <c r="I80" s="36"/>
    </row>
    <row r="81" spans="1:11" s="8" customFormat="1" x14ac:dyDescent="0.25">
      <c r="A81" s="37">
        <v>7</v>
      </c>
      <c r="B81" s="38" t="s">
        <v>242</v>
      </c>
      <c r="C81" s="59"/>
      <c r="D81" s="77"/>
      <c r="E81" s="77"/>
      <c r="F81" s="76"/>
      <c r="G81" s="76"/>
      <c r="H81" s="40" t="s">
        <v>63</v>
      </c>
      <c r="I81" s="41">
        <f>SUM(G84:G94)</f>
        <v>8485.8246000000017</v>
      </c>
    </row>
    <row r="82" spans="1:11" s="8" customFormat="1" x14ac:dyDescent="0.25">
      <c r="A82" s="56"/>
      <c r="B82" s="57"/>
      <c r="C82" s="56"/>
      <c r="D82" s="26"/>
      <c r="E82" s="26"/>
      <c r="F82" s="58"/>
      <c r="G82" s="58"/>
      <c r="H82" s="55"/>
      <c r="I82" s="36"/>
    </row>
    <row r="83" spans="1:11" s="8" customFormat="1" x14ac:dyDescent="0.25">
      <c r="A83" s="45" t="s">
        <v>347</v>
      </c>
      <c r="B83" s="22" t="s">
        <v>52</v>
      </c>
      <c r="C83" s="22"/>
      <c r="D83" s="133"/>
      <c r="E83" s="133"/>
      <c r="F83" s="18"/>
      <c r="G83" s="18"/>
      <c r="H83" s="52"/>
      <c r="I83" s="45"/>
    </row>
    <row r="84" spans="1:11" s="8" customFormat="1" ht="38.25" x14ac:dyDescent="0.25">
      <c r="A84" s="48" t="s">
        <v>352</v>
      </c>
      <c r="B84" s="78" t="s">
        <v>115</v>
      </c>
      <c r="C84" s="48" t="s">
        <v>8</v>
      </c>
      <c r="D84" s="23">
        <v>41.2</v>
      </c>
      <c r="E84" s="23">
        <v>68.38</v>
      </c>
      <c r="F84" s="28">
        <f>(E84*0.2)+E84</f>
        <v>82.055999999999997</v>
      </c>
      <c r="G84" s="49">
        <f>D84*F84</f>
        <v>3380.7072000000003</v>
      </c>
      <c r="H84" s="45" t="s">
        <v>140</v>
      </c>
      <c r="I84" s="45">
        <v>96536</v>
      </c>
      <c r="K84" s="232">
        <f>G84/$G$308</f>
        <v>1.5392027578044115E-2</v>
      </c>
    </row>
    <row r="85" spans="1:11" s="8" customFormat="1" x14ac:dyDescent="0.25">
      <c r="A85" s="45" t="s">
        <v>348</v>
      </c>
      <c r="B85" s="22" t="s">
        <v>51</v>
      </c>
      <c r="C85" s="22"/>
      <c r="D85" s="133"/>
      <c r="E85" s="17"/>
      <c r="F85" s="49"/>
      <c r="G85" s="49"/>
      <c r="H85" s="52"/>
      <c r="I85" s="45"/>
    </row>
    <row r="86" spans="1:11" s="8" customFormat="1" ht="25.5" x14ac:dyDescent="0.25">
      <c r="A86" s="48" t="s">
        <v>353</v>
      </c>
      <c r="B86" s="78" t="s">
        <v>243</v>
      </c>
      <c r="C86" s="48" t="s">
        <v>16</v>
      </c>
      <c r="D86" s="23">
        <v>53.6</v>
      </c>
      <c r="E86" s="23">
        <v>19.98</v>
      </c>
      <c r="F86" s="28">
        <f t="shared" ref="F86:F88" si="5">(E86*0.2)+E86</f>
        <v>23.975999999999999</v>
      </c>
      <c r="G86" s="28">
        <f t="shared" ref="G86:G88" si="6">D86*F86</f>
        <v>1285.1135999999999</v>
      </c>
      <c r="H86" s="45" t="s">
        <v>140</v>
      </c>
      <c r="I86" s="45">
        <v>96543</v>
      </c>
      <c r="K86" s="354"/>
    </row>
    <row r="87" spans="1:11" s="8" customFormat="1" ht="25.5" x14ac:dyDescent="0.25">
      <c r="A87" s="48" t="s">
        <v>354</v>
      </c>
      <c r="B87" s="78" t="s">
        <v>244</v>
      </c>
      <c r="C87" s="48" t="s">
        <v>16</v>
      </c>
      <c r="D87" s="23">
        <v>57.1</v>
      </c>
      <c r="E87" s="23">
        <v>18.010000000000002</v>
      </c>
      <c r="F87" s="28">
        <f t="shared" si="5"/>
        <v>21.612000000000002</v>
      </c>
      <c r="G87" s="28">
        <f t="shared" si="6"/>
        <v>1234.0452000000002</v>
      </c>
      <c r="H87" s="45" t="s">
        <v>140</v>
      </c>
      <c r="I87" s="45">
        <v>96545</v>
      </c>
      <c r="K87" s="355"/>
    </row>
    <row r="88" spans="1:11" s="8" customFormat="1" ht="25.5" x14ac:dyDescent="0.25">
      <c r="A88" s="48" t="s">
        <v>355</v>
      </c>
      <c r="B88" s="78" t="s">
        <v>245</v>
      </c>
      <c r="C88" s="48" t="s">
        <v>16</v>
      </c>
      <c r="D88" s="23">
        <v>12.9</v>
      </c>
      <c r="E88" s="23">
        <v>16.170000000000002</v>
      </c>
      <c r="F88" s="28">
        <f t="shared" si="5"/>
        <v>19.404000000000003</v>
      </c>
      <c r="G88" s="28">
        <f t="shared" si="6"/>
        <v>250.31160000000006</v>
      </c>
      <c r="H88" s="45" t="s">
        <v>140</v>
      </c>
      <c r="I88" s="45">
        <v>96546</v>
      </c>
      <c r="K88" s="356"/>
    </row>
    <row r="89" spans="1:11" s="8" customFormat="1" x14ac:dyDescent="0.25">
      <c r="A89" s="45" t="s">
        <v>349</v>
      </c>
      <c r="B89" s="22" t="s">
        <v>15</v>
      </c>
      <c r="C89" s="22"/>
      <c r="D89" s="133"/>
      <c r="E89" s="133"/>
      <c r="F89" s="18"/>
      <c r="G89" s="49"/>
      <c r="H89" s="52"/>
      <c r="I89" s="45"/>
    </row>
    <row r="90" spans="1:11" s="8" customFormat="1" ht="25.5" x14ac:dyDescent="0.25">
      <c r="A90" s="48" t="s">
        <v>356</v>
      </c>
      <c r="B90" s="78" t="s">
        <v>246</v>
      </c>
      <c r="C90" s="48" t="s">
        <v>11</v>
      </c>
      <c r="D90" s="23">
        <v>0.47</v>
      </c>
      <c r="E90" s="17">
        <v>203.15</v>
      </c>
      <c r="F90" s="28">
        <f>(E90*0.2)+E90</f>
        <v>243.78</v>
      </c>
      <c r="G90" s="28">
        <f>D90*F90</f>
        <v>114.5766</v>
      </c>
      <c r="H90" s="45" t="s">
        <v>140</v>
      </c>
      <c r="I90" s="45">
        <v>101619</v>
      </c>
      <c r="K90" s="232">
        <f>G90/$G$308</f>
        <v>5.2165599759675411E-4</v>
      </c>
    </row>
    <row r="91" spans="1:11" s="8" customFormat="1" x14ac:dyDescent="0.25">
      <c r="A91" s="45" t="s">
        <v>350</v>
      </c>
      <c r="B91" s="22" t="s">
        <v>247</v>
      </c>
      <c r="C91" s="22"/>
      <c r="D91" s="133"/>
      <c r="E91" s="133"/>
      <c r="F91" s="18"/>
      <c r="G91" s="49"/>
      <c r="H91" s="52"/>
      <c r="I91" s="45"/>
    </row>
    <row r="92" spans="1:11" s="8" customFormat="1" ht="25.5" x14ac:dyDescent="0.25">
      <c r="A92" s="48" t="s">
        <v>357</v>
      </c>
      <c r="B92" s="78" t="s">
        <v>248</v>
      </c>
      <c r="C92" s="48" t="s">
        <v>11</v>
      </c>
      <c r="D92" s="23">
        <v>3.4</v>
      </c>
      <c r="E92" s="17">
        <v>350.36</v>
      </c>
      <c r="F92" s="28">
        <f>(E92*0.2)+E92</f>
        <v>420.43200000000002</v>
      </c>
      <c r="G92" s="28">
        <f>D92*F92</f>
        <v>1429.4688000000001</v>
      </c>
      <c r="H92" s="45" t="s">
        <v>140</v>
      </c>
      <c r="I92" s="45">
        <v>94971</v>
      </c>
      <c r="K92" s="232">
        <f>G92/$G$308</f>
        <v>6.5082309380574653E-3</v>
      </c>
    </row>
    <row r="93" spans="1:11" s="8" customFormat="1" x14ac:dyDescent="0.25">
      <c r="A93" s="45" t="s">
        <v>351</v>
      </c>
      <c r="B93" s="22" t="s">
        <v>249</v>
      </c>
      <c r="C93" s="48"/>
      <c r="D93" s="17"/>
      <c r="E93" s="17"/>
      <c r="F93" s="28"/>
      <c r="G93" s="28"/>
      <c r="H93" s="45"/>
      <c r="I93" s="45"/>
    </row>
    <row r="94" spans="1:11" s="8" customFormat="1" ht="25.5" x14ac:dyDescent="0.25">
      <c r="A94" s="48" t="s">
        <v>358</v>
      </c>
      <c r="B94" s="78" t="s">
        <v>250</v>
      </c>
      <c r="C94" s="48" t="s">
        <v>11</v>
      </c>
      <c r="D94" s="23">
        <v>3.4</v>
      </c>
      <c r="E94" s="17">
        <v>194.02</v>
      </c>
      <c r="F94" s="28">
        <f>(E94*0.2)+E94</f>
        <v>232.82400000000001</v>
      </c>
      <c r="G94" s="28">
        <f>D94*F94</f>
        <v>791.60160000000008</v>
      </c>
      <c r="H94" s="45" t="s">
        <v>140</v>
      </c>
      <c r="I94" s="45">
        <v>92873</v>
      </c>
      <c r="K94" s="232">
        <f>G94/$G$308</f>
        <v>3.6040842750368462E-3</v>
      </c>
    </row>
    <row r="95" spans="1:11" s="8" customFormat="1" x14ac:dyDescent="0.25">
      <c r="A95" s="56"/>
      <c r="B95" s="57"/>
      <c r="C95" s="56"/>
      <c r="D95" s="26"/>
      <c r="E95" s="26"/>
      <c r="F95" s="58"/>
      <c r="G95" s="58"/>
      <c r="H95" s="55"/>
      <c r="I95" s="36"/>
    </row>
    <row r="96" spans="1:11" s="8" customFormat="1" x14ac:dyDescent="0.25">
      <c r="A96" s="37">
        <v>8</v>
      </c>
      <c r="B96" s="38" t="s">
        <v>191</v>
      </c>
      <c r="C96" s="59"/>
      <c r="D96" s="77"/>
      <c r="E96" s="77"/>
      <c r="F96" s="76"/>
      <c r="G96" s="76"/>
      <c r="H96" s="40" t="s">
        <v>63</v>
      </c>
      <c r="I96" s="41">
        <f>SUM(G99:G110)</f>
        <v>12171.746639999999</v>
      </c>
    </row>
    <row r="97" spans="1:13" s="8" customFormat="1" x14ac:dyDescent="0.25">
      <c r="A97" s="56"/>
      <c r="B97" s="57"/>
      <c r="C97" s="56"/>
      <c r="D97" s="26"/>
      <c r="E97" s="26"/>
      <c r="F97" s="58"/>
      <c r="G97" s="58"/>
      <c r="H97" s="55"/>
      <c r="I97" s="36"/>
    </row>
    <row r="98" spans="1:13" s="8" customFormat="1" x14ac:dyDescent="0.25">
      <c r="A98" s="45" t="s">
        <v>359</v>
      </c>
      <c r="B98" s="22" t="s">
        <v>52</v>
      </c>
      <c r="C98" s="22"/>
      <c r="D98" s="133"/>
      <c r="E98" s="133"/>
      <c r="F98" s="18"/>
      <c r="G98" s="18"/>
      <c r="H98" s="52"/>
      <c r="I98" s="45"/>
    </row>
    <row r="99" spans="1:13" s="8" customFormat="1" ht="51" x14ac:dyDescent="0.25">
      <c r="A99" s="48" t="s">
        <v>361</v>
      </c>
      <c r="B99" s="78" t="s">
        <v>251</v>
      </c>
      <c r="C99" s="48" t="s">
        <v>8</v>
      </c>
      <c r="D99" s="17">
        <v>44.1</v>
      </c>
      <c r="E99" s="17">
        <v>72.900000000000006</v>
      </c>
      <c r="F99" s="28">
        <f>(E99*0.2)+E99</f>
        <v>87.48</v>
      </c>
      <c r="G99" s="28">
        <f>D99*F99</f>
        <v>3857.8680000000004</v>
      </c>
      <c r="H99" s="45" t="s">
        <v>140</v>
      </c>
      <c r="I99" s="45">
        <v>92419</v>
      </c>
      <c r="K99" s="232">
        <f>G99/$G$308</f>
        <v>1.7564493798354942E-2</v>
      </c>
      <c r="M99" s="10">
        <f>SUM(D86:D88,D101:D104)</f>
        <v>402.29999999999995</v>
      </c>
    </row>
    <row r="100" spans="1:13" s="8" customFormat="1" x14ac:dyDescent="0.25">
      <c r="A100" s="45" t="s">
        <v>360</v>
      </c>
      <c r="B100" s="22" t="s">
        <v>51</v>
      </c>
      <c r="C100" s="22"/>
      <c r="D100" s="133"/>
      <c r="E100" s="17"/>
      <c r="F100" s="49"/>
      <c r="G100" s="49"/>
      <c r="H100" s="52"/>
      <c r="I100" s="45"/>
    </row>
    <row r="101" spans="1:13" s="8" customFormat="1" ht="51" x14ac:dyDescent="0.25">
      <c r="A101" s="48" t="s">
        <v>362</v>
      </c>
      <c r="B101" s="78" t="s">
        <v>252</v>
      </c>
      <c r="C101" s="48" t="s">
        <v>16</v>
      </c>
      <c r="D101" s="17">
        <v>75.3</v>
      </c>
      <c r="E101" s="23">
        <v>20.03</v>
      </c>
      <c r="F101" s="28">
        <f>(E101*0.2)+E101</f>
        <v>24.036000000000001</v>
      </c>
      <c r="G101" s="28">
        <f>D101*F101</f>
        <v>1809.9108000000001</v>
      </c>
      <c r="H101" s="45" t="s">
        <v>140</v>
      </c>
      <c r="I101" s="45">
        <v>92775</v>
      </c>
      <c r="K101" s="357"/>
      <c r="M101" s="10">
        <f>SUM(G101:G104,G86:G88)</f>
        <v>8569.1579999999994</v>
      </c>
    </row>
    <row r="102" spans="1:13" s="8" customFormat="1" ht="51" x14ac:dyDescent="0.25">
      <c r="A102" s="48" t="s">
        <v>363</v>
      </c>
      <c r="B102" s="78" t="s">
        <v>253</v>
      </c>
      <c r="C102" s="48" t="s">
        <v>16</v>
      </c>
      <c r="D102" s="17">
        <v>63</v>
      </c>
      <c r="E102" s="23">
        <v>17.989999999999998</v>
      </c>
      <c r="F102" s="28">
        <f>(E102*0.2)+E102</f>
        <v>21.587999999999997</v>
      </c>
      <c r="G102" s="28">
        <f>D102*F102</f>
        <v>1360.0439999999999</v>
      </c>
      <c r="H102" s="45" t="s">
        <v>140</v>
      </c>
      <c r="I102" s="45">
        <v>92777</v>
      </c>
      <c r="K102" s="232">
        <f>M101/$G$308</f>
        <v>3.9014534076366431E-2</v>
      </c>
    </row>
    <row r="103" spans="1:13" s="8" customFormat="1" ht="51" x14ac:dyDescent="0.25">
      <c r="A103" s="48" t="s">
        <v>364</v>
      </c>
      <c r="B103" s="78" t="s">
        <v>254</v>
      </c>
      <c r="C103" s="48" t="s">
        <v>16</v>
      </c>
      <c r="D103" s="17">
        <v>112.9</v>
      </c>
      <c r="E103" s="23">
        <v>16.11</v>
      </c>
      <c r="F103" s="28">
        <f>(E103*0.2)+E103</f>
        <v>19.332000000000001</v>
      </c>
      <c r="G103" s="28">
        <f>D103*F103</f>
        <v>2182.5828000000001</v>
      </c>
      <c r="H103" s="45" t="s">
        <v>140</v>
      </c>
      <c r="I103" s="45">
        <v>92778</v>
      </c>
      <c r="K103" s="358"/>
    </row>
    <row r="104" spans="1:13" s="8" customFormat="1" ht="51" x14ac:dyDescent="0.25">
      <c r="A104" s="48" t="s">
        <v>365</v>
      </c>
      <c r="B104" s="78" t="s">
        <v>255</v>
      </c>
      <c r="C104" s="48" t="s">
        <v>16</v>
      </c>
      <c r="D104" s="17">
        <v>27.5</v>
      </c>
      <c r="E104" s="23">
        <v>13.55</v>
      </c>
      <c r="F104" s="28">
        <f>(E104*0.2)+E104</f>
        <v>16.260000000000002</v>
      </c>
      <c r="G104" s="28">
        <f>D104*F104</f>
        <v>447.15000000000003</v>
      </c>
      <c r="H104" s="45" t="s">
        <v>140</v>
      </c>
      <c r="I104" s="45">
        <v>92779</v>
      </c>
      <c r="K104" s="359"/>
    </row>
    <row r="105" spans="1:13" s="8" customFormat="1" x14ac:dyDescent="0.25">
      <c r="A105" s="45" t="s">
        <v>366</v>
      </c>
      <c r="B105" s="22" t="s">
        <v>256</v>
      </c>
      <c r="C105" s="22"/>
      <c r="D105" s="133"/>
      <c r="E105" s="133"/>
      <c r="F105" s="18"/>
      <c r="G105" s="49"/>
      <c r="H105" s="52"/>
      <c r="I105" s="45"/>
    </row>
    <row r="106" spans="1:13" s="8" customFormat="1" ht="25.5" x14ac:dyDescent="0.25">
      <c r="A106" s="48" t="s">
        <v>367</v>
      </c>
      <c r="B106" s="78" t="s">
        <v>248</v>
      </c>
      <c r="C106" s="48" t="s">
        <v>11</v>
      </c>
      <c r="D106" s="17">
        <v>2.7</v>
      </c>
      <c r="E106" s="17">
        <v>350.36</v>
      </c>
      <c r="F106" s="28">
        <f>(E106*0.2)+E106</f>
        <v>420.43200000000002</v>
      </c>
      <c r="G106" s="28">
        <f>D106*F106</f>
        <v>1135.1664000000001</v>
      </c>
      <c r="H106" s="45" t="s">
        <v>140</v>
      </c>
      <c r="I106" s="45">
        <v>94971</v>
      </c>
      <c r="K106" s="232">
        <f>G106/$G$308</f>
        <v>5.1683010390456341E-3</v>
      </c>
    </row>
    <row r="107" spans="1:13" s="8" customFormat="1" x14ac:dyDescent="0.25">
      <c r="A107" s="45" t="s">
        <v>368</v>
      </c>
      <c r="B107" s="22" t="s">
        <v>249</v>
      </c>
      <c r="C107" s="48"/>
      <c r="D107" s="17"/>
      <c r="E107" s="17"/>
      <c r="F107" s="28"/>
      <c r="G107" s="28"/>
      <c r="H107" s="45"/>
      <c r="I107" s="45"/>
    </row>
    <row r="108" spans="1:13" s="8" customFormat="1" ht="25.5" x14ac:dyDescent="0.25">
      <c r="A108" s="48" t="s">
        <v>369</v>
      </c>
      <c r="B108" s="78" t="s">
        <v>250</v>
      </c>
      <c r="C108" s="48" t="s">
        <v>11</v>
      </c>
      <c r="D108" s="17">
        <v>2.7</v>
      </c>
      <c r="E108" s="17">
        <v>194.02</v>
      </c>
      <c r="F108" s="28">
        <f>(E108*0.2)+E108</f>
        <v>232.82400000000001</v>
      </c>
      <c r="G108" s="28">
        <f>D108*F108</f>
        <v>628.62480000000005</v>
      </c>
      <c r="H108" s="45" t="s">
        <v>140</v>
      </c>
      <c r="I108" s="45">
        <v>92873</v>
      </c>
      <c r="K108" s="232">
        <f>G108/$G$308</f>
        <v>2.8620669242939664E-3</v>
      </c>
    </row>
    <row r="109" spans="1:13" s="8" customFormat="1" x14ac:dyDescent="0.25">
      <c r="A109" s="45" t="s">
        <v>370</v>
      </c>
      <c r="B109" s="22" t="s">
        <v>257</v>
      </c>
      <c r="C109" s="45"/>
      <c r="D109" s="49"/>
      <c r="E109" s="49"/>
      <c r="F109" s="28"/>
      <c r="G109" s="28"/>
      <c r="H109" s="45"/>
      <c r="I109" s="45"/>
    </row>
    <row r="110" spans="1:13" s="8" customFormat="1" ht="38.25" x14ac:dyDescent="0.25">
      <c r="A110" s="48" t="s">
        <v>371</v>
      </c>
      <c r="B110" s="78" t="s">
        <v>258</v>
      </c>
      <c r="C110" s="48" t="s">
        <v>8</v>
      </c>
      <c r="D110" s="23">
        <v>4.17</v>
      </c>
      <c r="E110" s="23">
        <v>149.96</v>
      </c>
      <c r="F110" s="28">
        <f>(E110*0.2)+E110</f>
        <v>179.952</v>
      </c>
      <c r="G110" s="49">
        <f>D110*F110</f>
        <v>750.39983999999993</v>
      </c>
      <c r="H110" s="45" t="s">
        <v>140</v>
      </c>
      <c r="I110" s="45">
        <v>101964</v>
      </c>
      <c r="K110" s="232">
        <f>G110/$G$308</f>
        <v>3.4164967116465717E-3</v>
      </c>
    </row>
    <row r="111" spans="1:13" s="8" customFormat="1" x14ac:dyDescent="0.25">
      <c r="A111" s="56"/>
      <c r="B111" s="57"/>
      <c r="C111" s="56"/>
      <c r="D111" s="26"/>
      <c r="E111" s="26"/>
      <c r="F111" s="58"/>
      <c r="G111" s="58"/>
      <c r="H111" s="55"/>
      <c r="I111" s="36"/>
    </row>
    <row r="112" spans="1:13" s="8" customFormat="1" x14ac:dyDescent="0.25">
      <c r="A112" s="37">
        <v>9</v>
      </c>
      <c r="B112" s="38" t="s">
        <v>64</v>
      </c>
      <c r="C112" s="59"/>
      <c r="D112" s="77"/>
      <c r="E112" s="77"/>
      <c r="F112" s="76"/>
      <c r="G112" s="76"/>
      <c r="H112" s="40" t="s">
        <v>63</v>
      </c>
      <c r="I112" s="41">
        <f>SUM(G115:G119)</f>
        <v>19905.488399999998</v>
      </c>
    </row>
    <row r="113" spans="1:13" s="8" customFormat="1" x14ac:dyDescent="0.25">
      <c r="A113" s="56"/>
      <c r="B113" s="57"/>
      <c r="C113" s="56"/>
      <c r="D113" s="26"/>
      <c r="E113" s="26"/>
      <c r="F113" s="58"/>
      <c r="G113" s="58"/>
      <c r="H113" s="55"/>
      <c r="I113" s="36"/>
    </row>
    <row r="114" spans="1:13" s="8" customFormat="1" x14ac:dyDescent="0.25">
      <c r="A114" s="45" t="s">
        <v>437</v>
      </c>
      <c r="B114" s="22" t="s">
        <v>436</v>
      </c>
      <c r="C114" s="22"/>
      <c r="D114" s="22"/>
      <c r="E114" s="22"/>
      <c r="F114" s="22"/>
      <c r="G114" s="22"/>
      <c r="H114" s="60"/>
      <c r="I114" s="45"/>
    </row>
    <row r="115" spans="1:13" s="8" customFormat="1" ht="38.25" x14ac:dyDescent="0.25">
      <c r="A115" s="48" t="s">
        <v>440</v>
      </c>
      <c r="B115" s="78" t="s">
        <v>104</v>
      </c>
      <c r="C115" s="48" t="s">
        <v>13</v>
      </c>
      <c r="D115" s="17">
        <v>16.899999999999999</v>
      </c>
      <c r="E115" s="17">
        <v>33.03</v>
      </c>
      <c r="F115" s="28">
        <f>(E115*0.2)+E115</f>
        <v>39.636000000000003</v>
      </c>
      <c r="G115" s="49">
        <f>D115*F115</f>
        <v>669.84839999999997</v>
      </c>
      <c r="H115" s="45" t="s">
        <v>140</v>
      </c>
      <c r="I115" s="45">
        <v>93199</v>
      </c>
      <c r="K115" s="232">
        <f>G115/$G$308</f>
        <v>3.0497539230574964E-3</v>
      </c>
      <c r="M115" s="49"/>
    </row>
    <row r="116" spans="1:13" s="8" customFormat="1" x14ac:dyDescent="0.25">
      <c r="A116" s="45" t="s">
        <v>438</v>
      </c>
      <c r="B116" s="22" t="s">
        <v>76</v>
      </c>
      <c r="C116" s="22"/>
      <c r="D116" s="22"/>
      <c r="E116" s="22"/>
      <c r="F116" s="22"/>
      <c r="G116" s="22"/>
      <c r="H116" s="60"/>
      <c r="I116" s="45"/>
    </row>
    <row r="117" spans="1:13" s="8" customFormat="1" ht="63.75" x14ac:dyDescent="0.25">
      <c r="A117" s="48" t="s">
        <v>441</v>
      </c>
      <c r="B117" s="78" t="s">
        <v>435</v>
      </c>
      <c r="C117" s="48" t="s">
        <v>8</v>
      </c>
      <c r="D117" s="17">
        <v>102</v>
      </c>
      <c r="E117" s="17">
        <v>90.35</v>
      </c>
      <c r="F117" s="28">
        <f>(E117*0.2)+E117</f>
        <v>108.41999999999999</v>
      </c>
      <c r="G117" s="28">
        <f>D117*F117</f>
        <v>11058.839999999998</v>
      </c>
      <c r="H117" s="45" t="s">
        <v>140</v>
      </c>
      <c r="I117" s="45">
        <v>87469</v>
      </c>
      <c r="K117" s="232">
        <f>G117/$G$308</f>
        <v>5.0349811501326509E-2</v>
      </c>
    </row>
    <row r="118" spans="1:13" s="8" customFormat="1" x14ac:dyDescent="0.25">
      <c r="A118" s="45" t="s">
        <v>439</v>
      </c>
      <c r="B118" s="22" t="s">
        <v>126</v>
      </c>
      <c r="C118" s="22"/>
      <c r="D118" s="72"/>
      <c r="E118" s="72"/>
      <c r="F118" s="72"/>
      <c r="G118" s="28"/>
      <c r="H118" s="52"/>
      <c r="I118" s="45"/>
    </row>
    <row r="119" spans="1:13" s="8" customFormat="1" ht="51" x14ac:dyDescent="0.25">
      <c r="A119" s="48" t="s">
        <v>442</v>
      </c>
      <c r="B119" s="78" t="s">
        <v>127</v>
      </c>
      <c r="C119" s="48" t="s">
        <v>13</v>
      </c>
      <c r="D119" s="23">
        <v>100</v>
      </c>
      <c r="E119" s="23">
        <f>ANALITICO!G153</f>
        <v>68.14</v>
      </c>
      <c r="F119" s="28">
        <f>(E119*0.2)+E119</f>
        <v>81.768000000000001</v>
      </c>
      <c r="G119" s="49">
        <f>D119*F119</f>
        <v>8176.8</v>
      </c>
      <c r="H119" s="45" t="s">
        <v>271</v>
      </c>
      <c r="I119" s="45" t="s">
        <v>128</v>
      </c>
      <c r="K119" s="232">
        <f>G119/$G$308</f>
        <v>3.7228166668841101E-2</v>
      </c>
    </row>
    <row r="120" spans="1:13" s="8" customFormat="1" x14ac:dyDescent="0.25">
      <c r="A120" s="56"/>
      <c r="B120" s="57"/>
      <c r="C120" s="56"/>
      <c r="D120" s="26"/>
      <c r="E120" s="26"/>
      <c r="F120" s="58"/>
      <c r="G120" s="58"/>
      <c r="H120" s="55"/>
      <c r="I120" s="36"/>
    </row>
    <row r="121" spans="1:13" s="8" customFormat="1" x14ac:dyDescent="0.25">
      <c r="A121" s="37">
        <v>10</v>
      </c>
      <c r="B121" s="38" t="s">
        <v>65</v>
      </c>
      <c r="C121" s="59"/>
      <c r="D121" s="77"/>
      <c r="E121" s="77"/>
      <c r="F121" s="76"/>
      <c r="G121" s="76"/>
      <c r="H121" s="40" t="s">
        <v>63</v>
      </c>
      <c r="I121" s="41">
        <f>SUM(G124:G136)</f>
        <v>19216.860868800002</v>
      </c>
    </row>
    <row r="122" spans="1:13" s="8" customFormat="1" x14ac:dyDescent="0.25">
      <c r="A122" s="56"/>
      <c r="B122" s="57"/>
      <c r="C122" s="56"/>
      <c r="D122" s="26"/>
      <c r="E122" s="26"/>
      <c r="F122" s="58"/>
      <c r="G122" s="58"/>
      <c r="H122" s="55"/>
      <c r="I122" s="36"/>
    </row>
    <row r="123" spans="1:13" s="8" customFormat="1" x14ac:dyDescent="0.25">
      <c r="A123" s="45" t="s">
        <v>386</v>
      </c>
      <c r="B123" s="22" t="s">
        <v>77</v>
      </c>
      <c r="C123" s="48"/>
      <c r="D123" s="24"/>
      <c r="E123" s="23"/>
      <c r="F123" s="28"/>
      <c r="G123" s="28"/>
      <c r="H123" s="50"/>
      <c r="I123" s="45"/>
    </row>
    <row r="124" spans="1:13" s="8" customFormat="1" ht="51" x14ac:dyDescent="0.25">
      <c r="A124" s="48" t="s">
        <v>391</v>
      </c>
      <c r="B124" s="78" t="s">
        <v>132</v>
      </c>
      <c r="C124" s="48" t="s">
        <v>8</v>
      </c>
      <c r="D124" s="17">
        <v>49.01</v>
      </c>
      <c r="E124" s="17">
        <v>44.26</v>
      </c>
      <c r="F124" s="28">
        <f>(E124*0.2)+E124</f>
        <v>53.111999999999995</v>
      </c>
      <c r="G124" s="49">
        <f>D124*F124</f>
        <v>2603.0191199999995</v>
      </c>
      <c r="H124" s="45" t="s">
        <v>140</v>
      </c>
      <c r="I124" s="50">
        <v>94210</v>
      </c>
      <c r="K124" s="232">
        <f>G124/$G$308</f>
        <v>1.1851290191950404E-2</v>
      </c>
    </row>
    <row r="125" spans="1:13" s="8" customFormat="1" x14ac:dyDescent="0.25">
      <c r="A125" s="45" t="s">
        <v>387</v>
      </c>
      <c r="B125" s="22" t="s">
        <v>131</v>
      </c>
      <c r="C125" s="48"/>
      <c r="D125" s="24"/>
      <c r="E125" s="23"/>
      <c r="F125" s="28"/>
      <c r="G125" s="28"/>
      <c r="H125" s="50"/>
      <c r="I125" s="45"/>
    </row>
    <row r="126" spans="1:13" s="8" customFormat="1" ht="25.5" x14ac:dyDescent="0.25">
      <c r="A126" s="48" t="s">
        <v>392</v>
      </c>
      <c r="B126" s="78" t="s">
        <v>130</v>
      </c>
      <c r="C126" s="48" t="s">
        <v>8</v>
      </c>
      <c r="D126" s="17">
        <v>11.66</v>
      </c>
      <c r="E126" s="17">
        <v>286.5</v>
      </c>
      <c r="F126" s="28">
        <f>(E126*0.2)+E126</f>
        <v>343.8</v>
      </c>
      <c r="G126" s="49">
        <f>D126*F126</f>
        <v>4008.7080000000001</v>
      </c>
      <c r="H126" s="45" t="s">
        <v>140</v>
      </c>
      <c r="I126" s="50">
        <v>94216</v>
      </c>
      <c r="K126" s="232">
        <f>G126/$G$308</f>
        <v>1.8251253491673596E-2</v>
      </c>
    </row>
    <row r="127" spans="1:13" s="8" customFormat="1" ht="25.5" x14ac:dyDescent="0.25">
      <c r="A127" s="48" t="s">
        <v>388</v>
      </c>
      <c r="B127" s="22" t="s">
        <v>757</v>
      </c>
      <c r="C127" s="48"/>
      <c r="D127" s="17"/>
      <c r="E127" s="17"/>
      <c r="F127" s="28"/>
      <c r="G127" s="49"/>
      <c r="H127" s="45"/>
      <c r="I127" s="50"/>
    </row>
    <row r="128" spans="1:13" s="8" customFormat="1" ht="51" x14ac:dyDescent="0.25">
      <c r="A128" s="48" t="s">
        <v>393</v>
      </c>
      <c r="B128" s="78" t="s">
        <v>756</v>
      </c>
      <c r="C128" s="48" t="s">
        <v>8</v>
      </c>
      <c r="D128" s="23">
        <v>17.21</v>
      </c>
      <c r="E128" s="23">
        <f>ANALITICO!G166</f>
        <v>40.804399999999994</v>
      </c>
      <c r="F128" s="28">
        <f>(E128*0.2)+E128</f>
        <v>48.965279999999993</v>
      </c>
      <c r="G128" s="49">
        <f>D128*F128</f>
        <v>842.69246879999992</v>
      </c>
      <c r="H128" s="45" t="s">
        <v>271</v>
      </c>
      <c r="I128" s="45" t="s">
        <v>758</v>
      </c>
      <c r="K128" s="232">
        <f>G128/$G$308</f>
        <v>3.8366959787525159E-3</v>
      </c>
    </row>
    <row r="129" spans="1:11" s="8" customFormat="1" ht="25.5" x14ac:dyDescent="0.25">
      <c r="A129" s="45" t="s">
        <v>389</v>
      </c>
      <c r="B129" s="22" t="s">
        <v>810</v>
      </c>
      <c r="C129" s="48"/>
      <c r="D129" s="17"/>
      <c r="E129" s="17"/>
      <c r="F129" s="28"/>
      <c r="G129" s="49"/>
      <c r="H129" s="45"/>
      <c r="I129" s="50"/>
    </row>
    <row r="130" spans="1:11" s="8" customFormat="1" ht="51" x14ac:dyDescent="0.25">
      <c r="A130" s="48" t="s">
        <v>394</v>
      </c>
      <c r="B130" s="78" t="s">
        <v>792</v>
      </c>
      <c r="C130" s="48" t="s">
        <v>8</v>
      </c>
      <c r="D130" s="23">
        <v>17.21</v>
      </c>
      <c r="E130" s="23">
        <v>52.46</v>
      </c>
      <c r="F130" s="28">
        <f>(E130*0.2)+E130</f>
        <v>62.951999999999998</v>
      </c>
      <c r="G130" s="49">
        <f>D130*F130</f>
        <v>1083.40392</v>
      </c>
      <c r="H130" s="45" t="s">
        <v>140</v>
      </c>
      <c r="I130" s="50">
        <v>92580</v>
      </c>
      <c r="K130" s="232">
        <f>G130/$G$308</f>
        <v>4.9326315555517789E-3</v>
      </c>
    </row>
    <row r="131" spans="1:11" s="8" customFormat="1" ht="25.5" x14ac:dyDescent="0.25">
      <c r="A131" s="42" t="s">
        <v>390</v>
      </c>
      <c r="B131" s="25" t="s">
        <v>811</v>
      </c>
      <c r="C131" s="42"/>
      <c r="D131" s="204"/>
      <c r="E131" s="204"/>
      <c r="F131" s="204"/>
      <c r="G131" s="44"/>
      <c r="H131" s="43"/>
      <c r="I131" s="44"/>
    </row>
    <row r="132" spans="1:11" s="8" customFormat="1" ht="51" x14ac:dyDescent="0.25">
      <c r="A132" s="61" t="s">
        <v>395</v>
      </c>
      <c r="B132" s="62" t="s">
        <v>129</v>
      </c>
      <c r="C132" s="61" t="s">
        <v>13</v>
      </c>
      <c r="D132" s="17">
        <v>60.67</v>
      </c>
      <c r="E132" s="162">
        <v>92.7</v>
      </c>
      <c r="F132" s="28">
        <f>(E132*0.2)+E132</f>
        <v>111.24000000000001</v>
      </c>
      <c r="G132" s="49">
        <f>D132*F132</f>
        <v>6748.930800000001</v>
      </c>
      <c r="H132" s="45" t="s">
        <v>140</v>
      </c>
      <c r="I132" s="50">
        <v>92542</v>
      </c>
      <c r="K132" s="232">
        <f>G132/$G$308</f>
        <v>3.0727218552352401E-2</v>
      </c>
    </row>
    <row r="133" spans="1:11" s="8" customFormat="1" x14ac:dyDescent="0.25">
      <c r="A133" s="45" t="s">
        <v>788</v>
      </c>
      <c r="B133" s="22" t="s">
        <v>333</v>
      </c>
      <c r="C133" s="48"/>
      <c r="D133" s="17"/>
      <c r="E133" s="17"/>
      <c r="F133" s="28"/>
      <c r="G133" s="28"/>
      <c r="H133" s="50"/>
      <c r="I133" s="45"/>
    </row>
    <row r="134" spans="1:11" s="8" customFormat="1" ht="38.25" x14ac:dyDescent="0.25">
      <c r="A134" s="48" t="s">
        <v>791</v>
      </c>
      <c r="B134" s="78" t="s">
        <v>334</v>
      </c>
      <c r="C134" s="48" t="s">
        <v>13</v>
      </c>
      <c r="D134" s="23">
        <v>5.3</v>
      </c>
      <c r="E134" s="17">
        <v>81.040000000000006</v>
      </c>
      <c r="F134" s="28">
        <f>(E134*0.2)+E134</f>
        <v>97.248000000000005</v>
      </c>
      <c r="G134" s="28">
        <f>D134*F134</f>
        <v>515.4144</v>
      </c>
      <c r="H134" s="45" t="s">
        <v>140</v>
      </c>
      <c r="I134" s="45">
        <v>94227</v>
      </c>
      <c r="K134" s="232">
        <f>G134/$G$308</f>
        <v>2.3466311010078189E-3</v>
      </c>
    </row>
    <row r="135" spans="1:11" s="8" customFormat="1" x14ac:dyDescent="0.25">
      <c r="A135" s="42" t="s">
        <v>789</v>
      </c>
      <c r="B135" s="22" t="s">
        <v>332</v>
      </c>
      <c r="C135" s="61"/>
      <c r="D135" s="26"/>
      <c r="E135" s="26"/>
      <c r="F135" s="204"/>
      <c r="G135" s="204"/>
      <c r="H135" s="55"/>
      <c r="I135" s="55"/>
    </row>
    <row r="136" spans="1:11" s="8" customFormat="1" ht="25.5" x14ac:dyDescent="0.25">
      <c r="A136" s="61" t="s">
        <v>790</v>
      </c>
      <c r="B136" s="62" t="s">
        <v>133</v>
      </c>
      <c r="C136" s="61" t="s">
        <v>13</v>
      </c>
      <c r="D136" s="17">
        <v>40.26</v>
      </c>
      <c r="E136" s="162">
        <v>70.680000000000007</v>
      </c>
      <c r="F136" s="28">
        <f>(E136*0.2)+E136</f>
        <v>84.816000000000003</v>
      </c>
      <c r="G136" s="49">
        <f>D136*F136</f>
        <v>3414.6921600000001</v>
      </c>
      <c r="H136" s="45" t="s">
        <v>140</v>
      </c>
      <c r="I136" s="50">
        <v>100327</v>
      </c>
      <c r="K136" s="232">
        <f>G136/$G$308</f>
        <v>1.5546757760403216E-2</v>
      </c>
    </row>
    <row r="137" spans="1:11" s="8" customFormat="1" x14ac:dyDescent="0.25">
      <c r="A137" s="56"/>
      <c r="B137" s="57"/>
      <c r="C137" s="56"/>
      <c r="D137" s="26"/>
      <c r="E137" s="26"/>
      <c r="F137" s="58"/>
      <c r="G137" s="58"/>
      <c r="H137" s="55"/>
      <c r="I137" s="36"/>
    </row>
    <row r="138" spans="1:11" s="8" customFormat="1" x14ac:dyDescent="0.25">
      <c r="A138" s="37">
        <v>11</v>
      </c>
      <c r="B138" s="38" t="s">
        <v>66</v>
      </c>
      <c r="C138" s="59"/>
      <c r="D138" s="77"/>
      <c r="E138" s="77"/>
      <c r="F138" s="76"/>
      <c r="G138" s="76"/>
      <c r="H138" s="40" t="s">
        <v>63</v>
      </c>
      <c r="I138" s="41">
        <f>SUM(G141:G143)</f>
        <v>2546.5439999999999</v>
      </c>
    </row>
    <row r="139" spans="1:11" s="8" customFormat="1" x14ac:dyDescent="0.25">
      <c r="A139" s="56"/>
      <c r="B139" s="57"/>
      <c r="C139" s="56"/>
      <c r="D139" s="26"/>
      <c r="E139" s="26"/>
      <c r="F139" s="58"/>
      <c r="G139" s="58"/>
      <c r="H139" s="55"/>
      <c r="I139" s="36"/>
    </row>
    <row r="140" spans="1:11" x14ac:dyDescent="0.25">
      <c r="A140" s="45" t="s">
        <v>396</v>
      </c>
      <c r="B140" s="22" t="s">
        <v>17</v>
      </c>
      <c r="C140" s="22"/>
      <c r="D140" s="18"/>
      <c r="E140" s="18"/>
      <c r="F140" s="18"/>
      <c r="G140" s="18"/>
      <c r="H140" s="52"/>
      <c r="I140" s="45"/>
    </row>
    <row r="141" spans="1:11" ht="38.25" x14ac:dyDescent="0.25">
      <c r="A141" s="48" t="s">
        <v>398</v>
      </c>
      <c r="B141" s="78" t="s">
        <v>55</v>
      </c>
      <c r="C141" s="48" t="s">
        <v>8</v>
      </c>
      <c r="D141" s="17">
        <v>30.8</v>
      </c>
      <c r="E141" s="17">
        <v>35.58</v>
      </c>
      <c r="F141" s="28">
        <f>(E141*0.2)+E141</f>
        <v>42.695999999999998</v>
      </c>
      <c r="G141" s="49">
        <f>D141*F141</f>
        <v>1315.0367999999999</v>
      </c>
      <c r="H141" s="45" t="s">
        <v>140</v>
      </c>
      <c r="I141" s="45">
        <v>98562</v>
      </c>
      <c r="K141" s="232">
        <f>G141/$G$308</f>
        <v>5.9872332900473843E-3</v>
      </c>
    </row>
    <row r="142" spans="1:11" x14ac:dyDescent="0.25">
      <c r="A142" s="45" t="s">
        <v>397</v>
      </c>
      <c r="B142" s="22" t="s">
        <v>18</v>
      </c>
      <c r="C142" s="22"/>
      <c r="D142" s="18"/>
      <c r="E142" s="18"/>
      <c r="F142" s="18"/>
      <c r="G142" s="49"/>
      <c r="H142" s="52"/>
      <c r="I142" s="45"/>
    </row>
    <row r="143" spans="1:11" ht="25.5" x14ac:dyDescent="0.25">
      <c r="A143" s="48" t="s">
        <v>399</v>
      </c>
      <c r="B143" s="78" t="s">
        <v>134</v>
      </c>
      <c r="C143" s="48" t="s">
        <v>8</v>
      </c>
      <c r="D143" s="17">
        <v>30.8</v>
      </c>
      <c r="E143" s="17">
        <v>33.32</v>
      </c>
      <c r="F143" s="28">
        <f>(E143*0.2)+E143</f>
        <v>39.984000000000002</v>
      </c>
      <c r="G143" s="49">
        <f>D143*F143</f>
        <v>1231.5072</v>
      </c>
      <c r="H143" s="45" t="s">
        <v>140</v>
      </c>
      <c r="I143" s="45">
        <v>98557</v>
      </c>
      <c r="K143" s="232">
        <f>G143/$G$308</f>
        <v>5.606931231713852E-3</v>
      </c>
    </row>
    <row r="144" spans="1:11" s="8" customFormat="1" x14ac:dyDescent="0.25">
      <c r="A144" s="56"/>
      <c r="B144" s="57"/>
      <c r="C144" s="56"/>
      <c r="D144" s="26"/>
      <c r="E144" s="26"/>
      <c r="F144" s="58"/>
      <c r="G144" s="58"/>
      <c r="H144" s="55"/>
      <c r="I144" s="63"/>
      <c r="K144" s="10"/>
    </row>
    <row r="145" spans="1:11" s="8" customFormat="1" x14ac:dyDescent="0.25">
      <c r="A145" s="37">
        <v>12</v>
      </c>
      <c r="B145" s="38" t="s">
        <v>67</v>
      </c>
      <c r="C145" s="59"/>
      <c r="D145" s="77"/>
      <c r="E145" s="77"/>
      <c r="F145" s="76"/>
      <c r="G145" s="76"/>
      <c r="H145" s="40" t="s">
        <v>63</v>
      </c>
      <c r="I145" s="41">
        <f>SUM(G148:G160)</f>
        <v>10455.977976</v>
      </c>
    </row>
    <row r="146" spans="1:11" s="8" customFormat="1" x14ac:dyDescent="0.25">
      <c r="A146" s="56"/>
      <c r="B146" s="57"/>
      <c r="C146" s="56"/>
      <c r="D146" s="26"/>
      <c r="E146" s="26"/>
      <c r="F146" s="58"/>
      <c r="G146" s="58"/>
      <c r="H146" s="55"/>
      <c r="I146" s="36"/>
    </row>
    <row r="147" spans="1:11" s="8" customFormat="1" x14ac:dyDescent="0.25">
      <c r="A147" s="42" t="s">
        <v>774</v>
      </c>
      <c r="B147" s="25" t="s">
        <v>478</v>
      </c>
      <c r="C147" s="45"/>
      <c r="D147" s="49"/>
      <c r="E147" s="49"/>
      <c r="F147" s="28"/>
      <c r="G147" s="49"/>
      <c r="H147" s="45"/>
      <c r="I147" s="43"/>
    </row>
    <row r="148" spans="1:11" s="8" customFormat="1" ht="51" x14ac:dyDescent="0.25">
      <c r="A148" s="61" t="s">
        <v>780</v>
      </c>
      <c r="B148" s="62" t="s">
        <v>575</v>
      </c>
      <c r="C148" s="48" t="s">
        <v>8</v>
      </c>
      <c r="D148" s="17">
        <v>3.4</v>
      </c>
      <c r="E148" s="17">
        <f>ANALITICO!G181</f>
        <v>612.77420000000006</v>
      </c>
      <c r="F148" s="28">
        <f>(E148*0.2)+E148</f>
        <v>735.32904000000008</v>
      </c>
      <c r="G148" s="49">
        <f>D148*F148</f>
        <v>2500.1187360000004</v>
      </c>
      <c r="H148" s="45" t="s">
        <v>271</v>
      </c>
      <c r="I148" s="43" t="s">
        <v>574</v>
      </c>
      <c r="K148" s="232">
        <f>G148/$G$308</f>
        <v>1.1382794858098564E-2</v>
      </c>
    </row>
    <row r="149" spans="1:11" s="8" customFormat="1" x14ac:dyDescent="0.25">
      <c r="A149" s="74" t="s">
        <v>775</v>
      </c>
      <c r="B149" s="73" t="s">
        <v>812</v>
      </c>
      <c r="C149" s="56"/>
      <c r="D149" s="20"/>
      <c r="E149" s="20"/>
      <c r="F149" s="58"/>
      <c r="G149" s="58"/>
      <c r="H149" s="55"/>
      <c r="I149" s="36"/>
    </row>
    <row r="150" spans="1:11" s="8" customFormat="1" ht="51" x14ac:dyDescent="0.25">
      <c r="A150" s="61" t="s">
        <v>781</v>
      </c>
      <c r="B150" s="62" t="s">
        <v>813</v>
      </c>
      <c r="C150" s="48" t="s">
        <v>9</v>
      </c>
      <c r="D150" s="17">
        <v>1</v>
      </c>
      <c r="E150" s="17">
        <f>ANALITICO!G194</f>
        <v>2398.3799999999997</v>
      </c>
      <c r="F150" s="28">
        <f>(E150*0.2)+E150</f>
        <v>2878.0559999999996</v>
      </c>
      <c r="G150" s="49">
        <f>D150*F150</f>
        <v>2878.0559999999996</v>
      </c>
      <c r="H150" s="45" t="s">
        <v>271</v>
      </c>
      <c r="I150" s="43" t="s">
        <v>814</v>
      </c>
      <c r="K150" s="232">
        <f>G150/$G$308</f>
        <v>1.3103506072089096E-2</v>
      </c>
    </row>
    <row r="151" spans="1:11" s="8" customFormat="1" x14ac:dyDescent="0.25">
      <c r="A151" s="42" t="s">
        <v>776</v>
      </c>
      <c r="B151" s="25" t="s">
        <v>479</v>
      </c>
      <c r="C151" s="48"/>
      <c r="D151" s="17"/>
      <c r="E151" s="17"/>
      <c r="F151" s="28"/>
      <c r="G151" s="49"/>
      <c r="H151" s="45"/>
      <c r="I151" s="43"/>
    </row>
    <row r="152" spans="1:11" s="8" customFormat="1" ht="63.75" x14ac:dyDescent="0.25">
      <c r="A152" s="61" t="s">
        <v>782</v>
      </c>
      <c r="B152" s="225" t="s">
        <v>751</v>
      </c>
      <c r="C152" s="48" t="s">
        <v>9</v>
      </c>
      <c r="D152" s="17">
        <v>1</v>
      </c>
      <c r="E152" s="17">
        <f>ANALITICO!G206</f>
        <v>1860.9859999999999</v>
      </c>
      <c r="F152" s="28">
        <f>(E152*0.2)+E152</f>
        <v>2233.1831999999999</v>
      </c>
      <c r="G152" s="49">
        <f>D152*F152</f>
        <v>2233.1831999999999</v>
      </c>
      <c r="H152" s="45" t="s">
        <v>141</v>
      </c>
      <c r="I152" s="45" t="s">
        <v>752</v>
      </c>
      <c r="K152" s="232">
        <f>G152/$G$308</f>
        <v>1.0167463600877592E-2</v>
      </c>
    </row>
    <row r="153" spans="1:11" s="8" customFormat="1" x14ac:dyDescent="0.25">
      <c r="A153" s="45" t="s">
        <v>777</v>
      </c>
      <c r="B153" s="22" t="s">
        <v>472</v>
      </c>
      <c r="C153" s="48"/>
      <c r="D153" s="23"/>
      <c r="E153" s="23"/>
      <c r="F153" s="28"/>
      <c r="G153" s="49"/>
      <c r="H153" s="45"/>
      <c r="I153" s="45"/>
    </row>
    <row r="154" spans="1:11" s="8" customFormat="1" ht="25.5" x14ac:dyDescent="0.25">
      <c r="A154" s="48" t="s">
        <v>783</v>
      </c>
      <c r="B154" s="78" t="s">
        <v>772</v>
      </c>
      <c r="C154" s="48" t="s">
        <v>8</v>
      </c>
      <c r="D154" s="17">
        <v>2.25</v>
      </c>
      <c r="E154" s="17">
        <v>61.37</v>
      </c>
      <c r="F154" s="28">
        <f>(E154*0.2)+E154</f>
        <v>73.644000000000005</v>
      </c>
      <c r="G154" s="28">
        <f>D154*F154</f>
        <v>165.69900000000001</v>
      </c>
      <c r="H154" s="45" t="s">
        <v>140</v>
      </c>
      <c r="I154" s="45">
        <v>96111</v>
      </c>
      <c r="K154" s="232">
        <f>G154/$G$308</f>
        <v>7.5441125976669369E-4</v>
      </c>
    </row>
    <row r="155" spans="1:11" s="8" customFormat="1" ht="25.5" x14ac:dyDescent="0.25">
      <c r="A155" s="45" t="s">
        <v>778</v>
      </c>
      <c r="B155" s="22" t="s">
        <v>578</v>
      </c>
      <c r="C155" s="48"/>
      <c r="D155" s="49"/>
      <c r="E155" s="49"/>
      <c r="F155" s="49"/>
      <c r="G155" s="49"/>
      <c r="H155" s="50"/>
      <c r="I155" s="45"/>
    </row>
    <row r="156" spans="1:11" s="8" customFormat="1" ht="25.5" x14ac:dyDescent="0.25">
      <c r="A156" s="48" t="s">
        <v>784</v>
      </c>
      <c r="B156" s="226" t="s">
        <v>580</v>
      </c>
      <c r="C156" s="48" t="s">
        <v>8</v>
      </c>
      <c r="D156" s="17">
        <v>3</v>
      </c>
      <c r="E156" s="23">
        <v>381.13</v>
      </c>
      <c r="F156" s="28">
        <f>(E156*0.2)+E156</f>
        <v>457.35599999999999</v>
      </c>
      <c r="G156" s="49">
        <f>D156*F156</f>
        <v>1372.068</v>
      </c>
      <c r="H156" s="45" t="s">
        <v>140</v>
      </c>
      <c r="I156" s="45">
        <v>102180</v>
      </c>
      <c r="K156" s="232">
        <f>G156/$G$308</f>
        <v>6.2468907378171734E-3</v>
      </c>
    </row>
    <row r="157" spans="1:11" s="8" customFormat="1" ht="63.75" x14ac:dyDescent="0.25">
      <c r="A157" s="48" t="s">
        <v>785</v>
      </c>
      <c r="B157" s="227" t="s">
        <v>577</v>
      </c>
      <c r="C157" s="48" t="s">
        <v>8</v>
      </c>
      <c r="D157" s="17">
        <v>3</v>
      </c>
      <c r="E157" s="23">
        <f>ANALITICO!G216</f>
        <v>207.74539999999999</v>
      </c>
      <c r="F157" s="28">
        <f>(E157*0.2)+E157</f>
        <v>249.29447999999999</v>
      </c>
      <c r="G157" s="49">
        <f>D157*F157</f>
        <v>747.88343999999995</v>
      </c>
      <c r="H157" s="45" t="s">
        <v>141</v>
      </c>
      <c r="I157" s="45" t="s">
        <v>579</v>
      </c>
      <c r="K157" s="232">
        <f>G157/$G$308</f>
        <v>3.4050397897938335E-3</v>
      </c>
    </row>
    <row r="158" spans="1:11" s="8" customFormat="1" ht="25.5" x14ac:dyDescent="0.25">
      <c r="A158" s="45" t="s">
        <v>779</v>
      </c>
      <c r="B158" s="22" t="s">
        <v>587</v>
      </c>
      <c r="C158" s="48"/>
      <c r="D158" s="49"/>
      <c r="E158" s="28"/>
      <c r="F158" s="28"/>
      <c r="G158" s="49"/>
      <c r="H158" s="45"/>
      <c r="I158" s="45"/>
    </row>
    <row r="159" spans="1:11" s="8" customFormat="1" ht="25.5" x14ac:dyDescent="0.25">
      <c r="A159" s="48" t="s">
        <v>786</v>
      </c>
      <c r="B159" s="226" t="s">
        <v>580</v>
      </c>
      <c r="C159" s="48" t="s">
        <v>8</v>
      </c>
      <c r="D159" s="17">
        <v>0.4</v>
      </c>
      <c r="E159" s="23">
        <v>381.13</v>
      </c>
      <c r="F159" s="28">
        <f>(E159*0.2)+E159</f>
        <v>457.35599999999999</v>
      </c>
      <c r="G159" s="49">
        <f>D159*F159</f>
        <v>182.94240000000002</v>
      </c>
      <c r="H159" s="45" t="s">
        <v>140</v>
      </c>
      <c r="I159" s="45">
        <v>102180</v>
      </c>
      <c r="K159" s="232">
        <f>G159/$G$308</f>
        <v>8.3291876504228992E-4</v>
      </c>
    </row>
    <row r="160" spans="1:11" s="8" customFormat="1" ht="63.75" x14ac:dyDescent="0.25">
      <c r="A160" s="48" t="s">
        <v>787</v>
      </c>
      <c r="B160" s="226" t="s">
        <v>583</v>
      </c>
      <c r="C160" s="48" t="s">
        <v>8</v>
      </c>
      <c r="D160" s="17">
        <v>0.4</v>
      </c>
      <c r="E160" s="17">
        <f>ANALITICO!G226</f>
        <v>783.3900000000001</v>
      </c>
      <c r="F160" s="28">
        <f>(E160*0.2)+E160</f>
        <v>940.0680000000001</v>
      </c>
      <c r="G160" s="49">
        <f>D160*F160</f>
        <v>376.02720000000005</v>
      </c>
      <c r="H160" s="45" t="s">
        <v>141</v>
      </c>
      <c r="I160" s="45" t="s">
        <v>584</v>
      </c>
      <c r="K160" s="232">
        <f>G160/$G$308</f>
        <v>1.7120148803465472E-3</v>
      </c>
    </row>
    <row r="161" spans="1:11" s="8" customFormat="1" x14ac:dyDescent="0.25">
      <c r="A161" s="56"/>
      <c r="B161" s="57"/>
      <c r="C161" s="56"/>
      <c r="D161" s="26"/>
      <c r="E161" s="26"/>
      <c r="F161" s="58"/>
      <c r="G161" s="58"/>
      <c r="H161" s="55"/>
      <c r="I161" s="36"/>
    </row>
    <row r="162" spans="1:11" s="8" customFormat="1" x14ac:dyDescent="0.25">
      <c r="A162" s="37">
        <v>13</v>
      </c>
      <c r="B162" s="38" t="s">
        <v>68</v>
      </c>
      <c r="C162" s="59"/>
      <c r="D162" s="77"/>
      <c r="E162" s="77"/>
      <c r="F162" s="76"/>
      <c r="G162" s="76"/>
      <c r="H162" s="40" t="s">
        <v>63</v>
      </c>
      <c r="I162" s="41">
        <f>SUM(G165:G171)</f>
        <v>14487.597273600002</v>
      </c>
    </row>
    <row r="163" spans="1:11" s="8" customFormat="1" x14ac:dyDescent="0.25">
      <c r="A163" s="56"/>
      <c r="B163" s="57"/>
      <c r="C163" s="56"/>
      <c r="D163" s="26"/>
      <c r="E163" s="26"/>
      <c r="F163" s="58"/>
      <c r="G163" s="58"/>
      <c r="H163" s="55"/>
      <c r="I163" s="36"/>
    </row>
    <row r="164" spans="1:11" s="8" customFormat="1" x14ac:dyDescent="0.25">
      <c r="A164" s="45" t="s">
        <v>764</v>
      </c>
      <c r="B164" s="22" t="s">
        <v>54</v>
      </c>
      <c r="C164" s="22"/>
      <c r="D164" s="22"/>
      <c r="E164" s="22"/>
      <c r="F164" s="22"/>
      <c r="G164" s="28"/>
      <c r="H164" s="64"/>
      <c r="I164" s="45"/>
    </row>
    <row r="165" spans="1:11" s="8" customFormat="1" ht="25.5" x14ac:dyDescent="0.25">
      <c r="A165" s="48" t="s">
        <v>768</v>
      </c>
      <c r="B165" s="78" t="s">
        <v>84</v>
      </c>
      <c r="C165" s="48" t="s">
        <v>8</v>
      </c>
      <c r="D165" s="23">
        <v>579.84</v>
      </c>
      <c r="E165" s="23">
        <v>14.26</v>
      </c>
      <c r="F165" s="28">
        <f>(E165*0.2)+E165</f>
        <v>17.112000000000002</v>
      </c>
      <c r="G165" s="49">
        <f>D165*F165</f>
        <v>9922.2220800000014</v>
      </c>
      <c r="H165" s="45" t="s">
        <v>140</v>
      </c>
      <c r="I165" s="45">
        <v>88489</v>
      </c>
      <c r="K165" s="232">
        <f>G165/$G$308</f>
        <v>4.5174901834396736E-2</v>
      </c>
    </row>
    <row r="166" spans="1:11" s="8" customFormat="1" x14ac:dyDescent="0.25">
      <c r="A166" s="45" t="s">
        <v>765</v>
      </c>
      <c r="B166" s="22" t="s">
        <v>83</v>
      </c>
      <c r="C166" s="48"/>
      <c r="D166" s="23"/>
      <c r="E166" s="23"/>
      <c r="F166" s="28"/>
      <c r="G166" s="28"/>
      <c r="H166" s="50"/>
      <c r="I166" s="45"/>
    </row>
    <row r="167" spans="1:11" s="8" customFormat="1" ht="25.5" x14ac:dyDescent="0.25">
      <c r="A167" s="48" t="s">
        <v>769</v>
      </c>
      <c r="B167" s="78" t="s">
        <v>82</v>
      </c>
      <c r="C167" s="48" t="s">
        <v>8</v>
      </c>
      <c r="D167" s="23">
        <v>579.84</v>
      </c>
      <c r="E167" s="23">
        <v>2.6</v>
      </c>
      <c r="F167" s="28">
        <f>(E167*0.2)+E167</f>
        <v>3.12</v>
      </c>
      <c r="G167" s="49">
        <f>D167*F167</f>
        <v>1809.1008000000002</v>
      </c>
      <c r="H167" s="45" t="s">
        <v>140</v>
      </c>
      <c r="I167" s="45">
        <v>88485</v>
      </c>
      <c r="K167" s="232">
        <f>G167/$G$308</f>
        <v>8.2366581184734576E-3</v>
      </c>
    </row>
    <row r="168" spans="1:11" s="8" customFormat="1" x14ac:dyDescent="0.25">
      <c r="A168" s="45" t="s">
        <v>766</v>
      </c>
      <c r="B168" s="22" t="s">
        <v>565</v>
      </c>
      <c r="C168" s="22"/>
      <c r="D168" s="22"/>
      <c r="E168" s="22"/>
      <c r="F168" s="22"/>
      <c r="G168" s="22"/>
      <c r="H168" s="50"/>
      <c r="I168" s="45"/>
    </row>
    <row r="169" spans="1:11" s="8" customFormat="1" ht="51" x14ac:dyDescent="0.25">
      <c r="A169" s="48" t="s">
        <v>770</v>
      </c>
      <c r="B169" s="78" t="s">
        <v>563</v>
      </c>
      <c r="C169" s="48" t="s">
        <v>8</v>
      </c>
      <c r="D169" s="23">
        <v>13.32</v>
      </c>
      <c r="E169" s="23">
        <f>ANALITICO!G239</f>
        <v>26.242899999999999</v>
      </c>
      <c r="F169" s="28">
        <f>(E169*0.2)+E169</f>
        <v>31.491479999999999</v>
      </c>
      <c r="G169" s="49">
        <f>D169*F169</f>
        <v>419.46651359999998</v>
      </c>
      <c r="H169" s="45" t="s">
        <v>271</v>
      </c>
      <c r="I169" s="45" t="s">
        <v>564</v>
      </c>
      <c r="K169" s="232">
        <f>G169/$G$308</f>
        <v>1.9097898053393137E-3</v>
      </c>
    </row>
    <row r="170" spans="1:11" s="8" customFormat="1" x14ac:dyDescent="0.25">
      <c r="A170" s="45" t="s">
        <v>767</v>
      </c>
      <c r="B170" s="22" t="s">
        <v>74</v>
      </c>
      <c r="C170" s="22"/>
      <c r="D170" s="22"/>
      <c r="E170" s="22"/>
      <c r="F170" s="22"/>
      <c r="G170" s="22"/>
      <c r="H170" s="64"/>
      <c r="I170" s="45"/>
    </row>
    <row r="171" spans="1:11" s="8" customFormat="1" ht="51" x14ac:dyDescent="0.25">
      <c r="A171" s="48" t="s">
        <v>771</v>
      </c>
      <c r="B171" s="78" t="s">
        <v>125</v>
      </c>
      <c r="C171" s="48" t="s">
        <v>8</v>
      </c>
      <c r="D171" s="17">
        <v>46.71</v>
      </c>
      <c r="E171" s="23">
        <v>41.69</v>
      </c>
      <c r="F171" s="28">
        <f>(E171*0.2)+E171</f>
        <v>50.027999999999999</v>
      </c>
      <c r="G171" s="49">
        <f>D171*F171</f>
        <v>2336.8078799999998</v>
      </c>
      <c r="H171" s="45" t="s">
        <v>140</v>
      </c>
      <c r="I171" s="45">
        <v>100759</v>
      </c>
      <c r="K171" s="232">
        <f>G171/$G$308</f>
        <v>1.0639256583223415E-2</v>
      </c>
    </row>
    <row r="172" spans="1:11" s="8" customFormat="1" x14ac:dyDescent="0.25">
      <c r="A172" s="56"/>
      <c r="B172" s="57"/>
      <c r="C172" s="56"/>
      <c r="D172" s="26"/>
      <c r="E172" s="26"/>
      <c r="F172" s="58"/>
      <c r="G172" s="58"/>
      <c r="H172" s="55"/>
      <c r="I172" s="36"/>
    </row>
    <row r="173" spans="1:11" s="8" customFormat="1" x14ac:dyDescent="0.25">
      <c r="A173" s="37">
        <v>14</v>
      </c>
      <c r="B173" s="38" t="s">
        <v>69</v>
      </c>
      <c r="C173" s="59"/>
      <c r="D173" s="77"/>
      <c r="E173" s="77"/>
      <c r="F173" s="76"/>
      <c r="G173" s="76"/>
      <c r="H173" s="40" t="s">
        <v>63</v>
      </c>
      <c r="I173" s="41">
        <f>SUM(G176:G178)</f>
        <v>5493.34944</v>
      </c>
    </row>
    <row r="174" spans="1:11" s="8" customFormat="1" x14ac:dyDescent="0.25">
      <c r="A174" s="56"/>
      <c r="B174" s="57"/>
      <c r="C174" s="56"/>
      <c r="D174" s="26"/>
      <c r="E174" s="26"/>
      <c r="F174" s="58"/>
      <c r="G174" s="58"/>
      <c r="H174" s="55"/>
      <c r="I174" s="36"/>
    </row>
    <row r="175" spans="1:11" x14ac:dyDescent="0.25">
      <c r="A175" s="45" t="s">
        <v>443</v>
      </c>
      <c r="B175" s="22" t="s">
        <v>19</v>
      </c>
      <c r="C175" s="22"/>
      <c r="D175" s="18"/>
      <c r="E175" s="18"/>
      <c r="F175" s="18"/>
      <c r="G175" s="49"/>
      <c r="H175" s="52"/>
      <c r="I175" s="45"/>
    </row>
    <row r="176" spans="1:11" ht="38.25" x14ac:dyDescent="0.25">
      <c r="A176" s="48" t="s">
        <v>445</v>
      </c>
      <c r="B176" s="78" t="s">
        <v>406</v>
      </c>
      <c r="C176" s="48" t="s">
        <v>8</v>
      </c>
      <c r="D176" s="17">
        <v>87.63</v>
      </c>
      <c r="E176" s="17">
        <v>3.42</v>
      </c>
      <c r="F176" s="28">
        <f>(E176*0.2)+E176</f>
        <v>4.1040000000000001</v>
      </c>
      <c r="G176" s="49">
        <f>D176*F176</f>
        <v>359.63351999999998</v>
      </c>
      <c r="H176" s="45" t="s">
        <v>140</v>
      </c>
      <c r="I176" s="45">
        <v>87879</v>
      </c>
      <c r="K176" s="232">
        <f>G176/$G$308</f>
        <v>1.6373760667084919E-3</v>
      </c>
    </row>
    <row r="177" spans="1:14" x14ac:dyDescent="0.25">
      <c r="A177" s="45" t="s">
        <v>444</v>
      </c>
      <c r="B177" s="22" t="s">
        <v>108</v>
      </c>
      <c r="C177" s="22"/>
      <c r="D177" s="18"/>
      <c r="E177" s="18"/>
      <c r="F177" s="18"/>
      <c r="G177" s="49"/>
      <c r="H177" s="52"/>
      <c r="I177" s="45"/>
    </row>
    <row r="178" spans="1:14" ht="51" x14ac:dyDescent="0.25">
      <c r="A178" s="48" t="s">
        <v>446</v>
      </c>
      <c r="B178" s="78" t="s">
        <v>407</v>
      </c>
      <c r="C178" s="48" t="s">
        <v>8</v>
      </c>
      <c r="D178" s="17">
        <v>87.63</v>
      </c>
      <c r="E178" s="17">
        <v>48.82</v>
      </c>
      <c r="F178" s="28">
        <f>(E178*0.2)+E178</f>
        <v>58.584000000000003</v>
      </c>
      <c r="G178" s="49">
        <f>D178*F178</f>
        <v>5133.7159199999996</v>
      </c>
      <c r="H178" s="45" t="s">
        <v>140</v>
      </c>
      <c r="I178" s="45">
        <v>87775</v>
      </c>
      <c r="K178" s="232">
        <f>G178/$G$308</f>
        <v>2.337330396979783E-2</v>
      </c>
    </row>
    <row r="179" spans="1:14" s="8" customFormat="1" x14ac:dyDescent="0.25">
      <c r="A179" s="56"/>
      <c r="B179" s="57"/>
      <c r="C179" s="56"/>
      <c r="D179" s="26"/>
      <c r="E179" s="26"/>
      <c r="F179" s="58"/>
      <c r="G179" s="58"/>
      <c r="H179" s="55"/>
      <c r="I179" s="36"/>
    </row>
    <row r="180" spans="1:14" s="8" customFormat="1" x14ac:dyDescent="0.25">
      <c r="A180" s="37">
        <v>15</v>
      </c>
      <c r="B180" s="38" t="s">
        <v>70</v>
      </c>
      <c r="C180" s="59"/>
      <c r="D180" s="77"/>
      <c r="E180" s="77"/>
      <c r="F180" s="76"/>
      <c r="G180" s="76"/>
      <c r="H180" s="40" t="s">
        <v>63</v>
      </c>
      <c r="I180" s="41">
        <f>SUM(G182:G237)</f>
        <v>28244.781293039992</v>
      </c>
    </row>
    <row r="181" spans="1:14" s="8" customFormat="1" x14ac:dyDescent="0.25">
      <c r="A181" s="56"/>
      <c r="B181" s="57"/>
      <c r="C181" s="56"/>
      <c r="D181" s="26"/>
      <c r="E181" s="26"/>
      <c r="F181" s="58"/>
      <c r="G181" s="58"/>
      <c r="H181" s="55"/>
      <c r="I181" s="36"/>
    </row>
    <row r="182" spans="1:14" s="8" customFormat="1" x14ac:dyDescent="0.25">
      <c r="A182" s="45" t="s">
        <v>677</v>
      </c>
      <c r="B182" s="22" t="s">
        <v>328</v>
      </c>
      <c r="C182" s="22"/>
      <c r="D182" s="133"/>
      <c r="E182" s="133"/>
      <c r="F182" s="18"/>
      <c r="G182" s="49"/>
      <c r="H182" s="52"/>
      <c r="I182" s="45"/>
      <c r="J182" s="146"/>
      <c r="K182" s="146"/>
      <c r="L182" s="146"/>
    </row>
    <row r="183" spans="1:14" s="8" customFormat="1" x14ac:dyDescent="0.25">
      <c r="A183" s="65" t="s">
        <v>701</v>
      </c>
      <c r="B183" s="79" t="s">
        <v>20</v>
      </c>
      <c r="C183" s="66"/>
      <c r="D183" s="24"/>
      <c r="E183" s="24"/>
      <c r="F183" s="67"/>
      <c r="G183" s="67"/>
      <c r="H183" s="52"/>
      <c r="I183" s="65"/>
      <c r="J183" s="146"/>
      <c r="K183" s="146"/>
      <c r="L183" s="146"/>
    </row>
    <row r="184" spans="1:14" s="8" customFormat="1" ht="38.25" x14ac:dyDescent="0.25">
      <c r="A184" s="223" t="s">
        <v>704</v>
      </c>
      <c r="B184" s="224" t="s">
        <v>96</v>
      </c>
      <c r="C184" s="48" t="s">
        <v>9</v>
      </c>
      <c r="D184" s="17">
        <v>1</v>
      </c>
      <c r="E184" s="17">
        <v>179.86</v>
      </c>
      <c r="F184" s="28">
        <f>(E184*0.2)+E184</f>
        <v>215.83200000000002</v>
      </c>
      <c r="G184" s="49">
        <f>D184*F184</f>
        <v>215.83200000000002</v>
      </c>
      <c r="H184" s="45" t="s">
        <v>140</v>
      </c>
      <c r="I184" s="65">
        <v>95635</v>
      </c>
      <c r="J184" s="146"/>
      <c r="K184" s="232">
        <f>G184/$G$308</f>
        <v>9.8266188098881132E-4</v>
      </c>
      <c r="L184" s="146"/>
    </row>
    <row r="185" spans="1:14" x14ac:dyDescent="0.25">
      <c r="A185" s="45" t="s">
        <v>702</v>
      </c>
      <c r="B185" s="22" t="s">
        <v>23</v>
      </c>
      <c r="C185" s="22"/>
      <c r="D185" s="18"/>
      <c r="E185" s="18"/>
      <c r="F185" s="18"/>
      <c r="G185" s="49"/>
      <c r="H185" s="52"/>
      <c r="I185" s="45"/>
    </row>
    <row r="186" spans="1:14" s="8" customFormat="1" ht="25.5" x14ac:dyDescent="0.25">
      <c r="A186" s="48" t="s">
        <v>705</v>
      </c>
      <c r="B186" s="78" t="s">
        <v>24</v>
      </c>
      <c r="C186" s="48" t="s">
        <v>9</v>
      </c>
      <c r="D186" s="17">
        <v>3</v>
      </c>
      <c r="E186" s="17">
        <v>74.930000000000007</v>
      </c>
      <c r="F186" s="28">
        <f>(E186*0.2)+E186</f>
        <v>89.916000000000011</v>
      </c>
      <c r="G186" s="49">
        <f>D186*F186</f>
        <v>269.74800000000005</v>
      </c>
      <c r="H186" s="45" t="s">
        <v>140</v>
      </c>
      <c r="I186" s="45">
        <v>89987</v>
      </c>
      <c r="K186" s="232">
        <f>G186/$G$308</f>
        <v>1.2281361293643663E-3</v>
      </c>
    </row>
    <row r="187" spans="1:14" s="8" customFormat="1" ht="51" x14ac:dyDescent="0.25">
      <c r="A187" s="48" t="s">
        <v>706</v>
      </c>
      <c r="B187" s="78" t="s">
        <v>650</v>
      </c>
      <c r="C187" s="48" t="s">
        <v>9</v>
      </c>
      <c r="D187" s="17">
        <v>1</v>
      </c>
      <c r="E187" s="17">
        <v>103.28</v>
      </c>
      <c r="F187" s="28">
        <f>(E187*0.2)+E187</f>
        <v>123.93600000000001</v>
      </c>
      <c r="G187" s="49">
        <f>D187*F187</f>
        <v>123.93600000000001</v>
      </c>
      <c r="H187" s="45" t="s">
        <v>140</v>
      </c>
      <c r="I187" s="45">
        <v>94497</v>
      </c>
      <c r="K187" s="232">
        <f>G187/$G$308</f>
        <v>5.64268425822998E-4</v>
      </c>
    </row>
    <row r="188" spans="1:14" x14ac:dyDescent="0.25">
      <c r="A188" s="45" t="s">
        <v>703</v>
      </c>
      <c r="B188" s="22" t="s">
        <v>25</v>
      </c>
      <c r="C188" s="22"/>
      <c r="D188" s="18"/>
      <c r="E188" s="18"/>
      <c r="F188" s="18"/>
      <c r="G188" s="49"/>
      <c r="H188" s="52"/>
      <c r="I188" s="45"/>
    </row>
    <row r="189" spans="1:14" s="8" customFormat="1" ht="51" x14ac:dyDescent="0.25">
      <c r="A189" s="48" t="s">
        <v>707</v>
      </c>
      <c r="B189" s="78" t="s">
        <v>651</v>
      </c>
      <c r="C189" s="48" t="s">
        <v>13</v>
      </c>
      <c r="D189" s="17">
        <v>28.95</v>
      </c>
      <c r="E189" s="17">
        <f>ANALITICO!G252</f>
        <v>27.946559999999998</v>
      </c>
      <c r="F189" s="28">
        <f>(E189*0.2)+E189</f>
        <v>33.535871999999998</v>
      </c>
      <c r="G189" s="49">
        <f>D189*F189</f>
        <v>970.86349439999992</v>
      </c>
      <c r="H189" s="45" t="s">
        <v>268</v>
      </c>
      <c r="I189" s="45" t="s">
        <v>652</v>
      </c>
      <c r="K189" s="232">
        <f>G189/$G$308</f>
        <v>4.4202460598543039E-3</v>
      </c>
    </row>
    <row r="190" spans="1:14" s="8" customFormat="1" ht="51" x14ac:dyDescent="0.25">
      <c r="A190" s="48" t="s">
        <v>708</v>
      </c>
      <c r="B190" s="78" t="s">
        <v>653</v>
      </c>
      <c r="C190" s="48" t="s">
        <v>13</v>
      </c>
      <c r="D190" s="17">
        <v>1.65</v>
      </c>
      <c r="E190" s="17">
        <f>ANALITICO!G265</f>
        <v>50.480429999999998</v>
      </c>
      <c r="F190" s="28">
        <f>(E190*0.2)+E190</f>
        <v>60.576515999999998</v>
      </c>
      <c r="G190" s="49">
        <f>D190*F190</f>
        <v>99.95125139999999</v>
      </c>
      <c r="H190" s="45" t="s">
        <v>268</v>
      </c>
      <c r="I190" s="45" t="s">
        <v>654</v>
      </c>
      <c r="K190" s="232">
        <f>G190/$G$308</f>
        <v>4.5506822300636396E-4</v>
      </c>
    </row>
    <row r="191" spans="1:14" s="8" customFormat="1" x14ac:dyDescent="0.25">
      <c r="A191" s="45" t="s">
        <v>678</v>
      </c>
      <c r="B191" s="22" t="s">
        <v>329</v>
      </c>
      <c r="C191" s="22"/>
      <c r="D191" s="133"/>
      <c r="E191" s="133"/>
      <c r="F191" s="18"/>
      <c r="G191" s="49"/>
      <c r="H191" s="52"/>
      <c r="I191" s="45"/>
      <c r="J191" s="146"/>
      <c r="K191" s="146"/>
      <c r="L191" s="146"/>
      <c r="M191" s="146"/>
      <c r="N191" s="146"/>
    </row>
    <row r="192" spans="1:14" x14ac:dyDescent="0.25">
      <c r="A192" s="45" t="s">
        <v>691</v>
      </c>
      <c r="B192" s="22" t="s">
        <v>635</v>
      </c>
      <c r="C192" s="22"/>
      <c r="D192" s="18"/>
      <c r="E192" s="18"/>
      <c r="F192" s="18"/>
      <c r="G192" s="49"/>
      <c r="H192" s="52"/>
      <c r="I192" s="45"/>
      <c r="J192" s="146"/>
      <c r="K192" s="146"/>
      <c r="L192" s="146"/>
      <c r="M192" s="146"/>
      <c r="N192" s="146"/>
    </row>
    <row r="193" spans="1:11" ht="51" x14ac:dyDescent="0.25">
      <c r="A193" s="48" t="s">
        <v>696</v>
      </c>
      <c r="B193" s="78" t="s">
        <v>644</v>
      </c>
      <c r="C193" s="48" t="s">
        <v>13</v>
      </c>
      <c r="D193" s="17">
        <v>4.3499999999999996</v>
      </c>
      <c r="E193" s="17">
        <f>ANALITICO!G279</f>
        <v>46.086559999999999</v>
      </c>
      <c r="F193" s="28">
        <f>(E193*0.2)+E193</f>
        <v>55.303871999999998</v>
      </c>
      <c r="G193" s="49">
        <f t="shared" ref="G193:G195" si="7">D193*F193</f>
        <v>240.57184319999996</v>
      </c>
      <c r="H193" s="45" t="s">
        <v>268</v>
      </c>
      <c r="I193" s="45" t="s">
        <v>645</v>
      </c>
      <c r="K193" s="232">
        <f>G193/$G$308</f>
        <v>1.0952999552979045E-3</v>
      </c>
    </row>
    <row r="194" spans="1:11" s="8" customFormat="1" ht="51" x14ac:dyDescent="0.25">
      <c r="A194" s="48" t="s">
        <v>697</v>
      </c>
      <c r="B194" s="78" t="s">
        <v>646</v>
      </c>
      <c r="C194" s="48" t="s">
        <v>13</v>
      </c>
      <c r="D194" s="17">
        <v>13.6</v>
      </c>
      <c r="E194" s="17">
        <f>ANALITICO!G292</f>
        <v>42.810279999999999</v>
      </c>
      <c r="F194" s="28">
        <f>(E194*0.2)+E194</f>
        <v>51.372335999999997</v>
      </c>
      <c r="G194" s="49">
        <f t="shared" ref="G194" si="8">D194*F194</f>
        <v>698.66376959999991</v>
      </c>
      <c r="H194" s="45" t="s">
        <v>268</v>
      </c>
      <c r="I194" s="45" t="s">
        <v>647</v>
      </c>
      <c r="K194" s="232">
        <f>G194/$G$308</f>
        <v>3.1809474684656091E-3</v>
      </c>
    </row>
    <row r="195" spans="1:11" ht="51" x14ac:dyDescent="0.25">
      <c r="A195" s="48" t="s">
        <v>698</v>
      </c>
      <c r="B195" s="78" t="s">
        <v>638</v>
      </c>
      <c r="C195" s="48" t="s">
        <v>13</v>
      </c>
      <c r="D195" s="17">
        <v>10.28</v>
      </c>
      <c r="E195" s="17">
        <f>ANALITICO!G305</f>
        <v>75.528719999999993</v>
      </c>
      <c r="F195" s="28">
        <f>(E195*0.2)+E195</f>
        <v>90.634463999999994</v>
      </c>
      <c r="G195" s="49">
        <f t="shared" si="7"/>
        <v>931.72228991999987</v>
      </c>
      <c r="H195" s="45" t="s">
        <v>268</v>
      </c>
      <c r="I195" s="45" t="s">
        <v>639</v>
      </c>
      <c r="K195" s="232">
        <f>G195/$G$308</f>
        <v>4.2420400032061488E-3</v>
      </c>
    </row>
    <row r="196" spans="1:11" s="8" customFormat="1" ht="15" customHeight="1" x14ac:dyDescent="0.25">
      <c r="A196" s="45" t="s">
        <v>692</v>
      </c>
      <c r="B196" s="22" t="s">
        <v>26</v>
      </c>
      <c r="C196" s="22"/>
      <c r="D196" s="18"/>
      <c r="E196" s="18"/>
      <c r="F196" s="18"/>
      <c r="G196" s="49"/>
      <c r="H196" s="52"/>
      <c r="I196" s="45"/>
    </row>
    <row r="197" spans="1:11" s="8" customFormat="1" ht="51" x14ac:dyDescent="0.25">
      <c r="A197" s="48" t="s">
        <v>699</v>
      </c>
      <c r="B197" s="78" t="s">
        <v>78</v>
      </c>
      <c r="C197" s="48" t="s">
        <v>9</v>
      </c>
      <c r="D197" s="23">
        <v>1</v>
      </c>
      <c r="E197" s="23">
        <f>ANALITICO!G316</f>
        <v>20.4084</v>
      </c>
      <c r="F197" s="28">
        <f>(E197*0.2)+E197</f>
        <v>24.490079999999999</v>
      </c>
      <c r="G197" s="49">
        <f>D197*F197</f>
        <v>24.490079999999999</v>
      </c>
      <c r="H197" s="45" t="s">
        <v>271</v>
      </c>
      <c r="I197" s="45" t="s">
        <v>79</v>
      </c>
      <c r="K197" s="232">
        <f>G197/$G$308</f>
        <v>1.1150092700974121E-4</v>
      </c>
    </row>
    <row r="198" spans="1:11" x14ac:dyDescent="0.25">
      <c r="A198" s="45" t="s">
        <v>693</v>
      </c>
      <c r="B198" s="22" t="s">
        <v>27</v>
      </c>
      <c r="C198" s="22"/>
      <c r="D198" s="18"/>
      <c r="E198" s="18"/>
      <c r="F198" s="18"/>
      <c r="G198" s="49"/>
      <c r="H198" s="52"/>
      <c r="I198" s="45"/>
    </row>
    <row r="199" spans="1:11" ht="51" x14ac:dyDescent="0.25">
      <c r="A199" s="45" t="s">
        <v>700</v>
      </c>
      <c r="B199" s="78" t="s">
        <v>648</v>
      </c>
      <c r="C199" s="48" t="s">
        <v>9</v>
      </c>
      <c r="D199" s="17">
        <v>3</v>
      </c>
      <c r="E199" s="17">
        <f>ANALITICO!G326</f>
        <v>67.988</v>
      </c>
      <c r="F199" s="28">
        <f>(E199*0.2)+E199</f>
        <v>81.585599999999999</v>
      </c>
      <c r="G199" s="28">
        <f>D199*F199</f>
        <v>244.7568</v>
      </c>
      <c r="H199" s="45" t="s">
        <v>271</v>
      </c>
      <c r="I199" s="45" t="s">
        <v>649</v>
      </c>
      <c r="K199" s="232">
        <f>G199/$G$308</f>
        <v>1.1143536522517619E-3</v>
      </c>
    </row>
    <row r="200" spans="1:11" x14ac:dyDescent="0.25">
      <c r="A200" s="42" t="s">
        <v>694</v>
      </c>
      <c r="B200" s="68" t="s">
        <v>28</v>
      </c>
      <c r="C200" s="68"/>
      <c r="D200" s="25"/>
      <c r="E200" s="25"/>
      <c r="F200" s="25"/>
      <c r="G200" s="49"/>
      <c r="H200" s="52"/>
      <c r="I200" s="42"/>
    </row>
    <row r="201" spans="1:11" ht="38.25" x14ac:dyDescent="0.25">
      <c r="A201" s="61" t="s">
        <v>695</v>
      </c>
      <c r="B201" s="78" t="s">
        <v>262</v>
      </c>
      <c r="C201" s="48" t="s">
        <v>9</v>
      </c>
      <c r="D201" s="17">
        <v>2</v>
      </c>
      <c r="E201" s="17">
        <v>557.87</v>
      </c>
      <c r="F201" s="28">
        <f>(E201*0.2)+E201</f>
        <v>669.44399999999996</v>
      </c>
      <c r="G201" s="49">
        <f>D201*F201</f>
        <v>1338.8879999999999</v>
      </c>
      <c r="H201" s="45" t="s">
        <v>140</v>
      </c>
      <c r="I201" s="45">
        <v>97902</v>
      </c>
      <c r="K201" s="232">
        <f>G201/$G$308</f>
        <v>6.095825459215257E-3</v>
      </c>
    </row>
    <row r="202" spans="1:11" s="8" customFormat="1" x14ac:dyDescent="0.25">
      <c r="A202" s="42" t="s">
        <v>679</v>
      </c>
      <c r="B202" s="22" t="s">
        <v>642</v>
      </c>
      <c r="C202" s="61"/>
      <c r="D202" s="17"/>
      <c r="E202" s="17"/>
      <c r="F202" s="28"/>
      <c r="G202" s="28"/>
      <c r="H202" s="45"/>
      <c r="I202" s="45"/>
    </row>
    <row r="203" spans="1:11" s="8" customFormat="1" x14ac:dyDescent="0.25">
      <c r="A203" s="42" t="s">
        <v>680</v>
      </c>
      <c r="B203" s="68" t="s">
        <v>643</v>
      </c>
      <c r="C203" s="48"/>
      <c r="D203" s="17"/>
      <c r="E203" s="23"/>
      <c r="F203" s="28"/>
      <c r="G203" s="28"/>
      <c r="H203" s="45"/>
      <c r="I203" s="45"/>
    </row>
    <row r="204" spans="1:11" s="8" customFormat="1" ht="51" x14ac:dyDescent="0.25">
      <c r="A204" s="48" t="s">
        <v>688</v>
      </c>
      <c r="B204" s="78" t="s">
        <v>636</v>
      </c>
      <c r="C204" s="48" t="s">
        <v>13</v>
      </c>
      <c r="D204" s="17">
        <v>7.5</v>
      </c>
      <c r="E204" s="17">
        <f>ANALITICO!G339</f>
        <v>73.31568</v>
      </c>
      <c r="F204" s="28">
        <f t="shared" ref="F204:F206" si="9">(E204*0.2)+E204</f>
        <v>87.978815999999995</v>
      </c>
      <c r="G204" s="49">
        <f t="shared" ref="G204:G206" si="10">D204*F204</f>
        <v>659.84111999999993</v>
      </c>
      <c r="H204" s="45" t="s">
        <v>268</v>
      </c>
      <c r="I204" s="45" t="s">
        <v>637</v>
      </c>
      <c r="K204" s="232">
        <f>G204/$G$308</f>
        <v>3.0041917608740307E-3</v>
      </c>
    </row>
    <row r="205" spans="1:11" s="8" customFormat="1" ht="51" x14ac:dyDescent="0.25">
      <c r="A205" s="48" t="s">
        <v>689</v>
      </c>
      <c r="B205" s="78" t="s">
        <v>638</v>
      </c>
      <c r="C205" s="48" t="s">
        <v>13</v>
      </c>
      <c r="D205" s="17">
        <v>81.3</v>
      </c>
      <c r="E205" s="17">
        <f>ANALITICO!G352</f>
        <v>75.528719999999993</v>
      </c>
      <c r="F205" s="28">
        <f t="shared" si="9"/>
        <v>90.634463999999994</v>
      </c>
      <c r="G205" s="49">
        <f t="shared" si="10"/>
        <v>7368.5819231999994</v>
      </c>
      <c r="H205" s="45" t="s">
        <v>268</v>
      </c>
      <c r="I205" s="45" t="s">
        <v>639</v>
      </c>
      <c r="K205" s="232">
        <f>G205/$G$308</f>
        <v>3.3548429208235406E-2</v>
      </c>
    </row>
    <row r="206" spans="1:11" s="8" customFormat="1" ht="51" x14ac:dyDescent="0.25">
      <c r="A206" s="48" t="s">
        <v>690</v>
      </c>
      <c r="B206" s="78" t="s">
        <v>640</v>
      </c>
      <c r="C206" s="48" t="s">
        <v>13</v>
      </c>
      <c r="D206" s="17">
        <v>10.6</v>
      </c>
      <c r="E206" s="17">
        <f>ANALITICO!G365</f>
        <v>178.50772000000003</v>
      </c>
      <c r="F206" s="28">
        <f t="shared" si="9"/>
        <v>214.20926400000005</v>
      </c>
      <c r="G206" s="49">
        <f t="shared" si="10"/>
        <v>2270.6181984000004</v>
      </c>
      <c r="H206" s="45" t="s">
        <v>268</v>
      </c>
      <c r="I206" s="45" t="s">
        <v>641</v>
      </c>
      <c r="K206" s="232">
        <f>G206/$G$308</f>
        <v>1.0337901468953492E-2</v>
      </c>
    </row>
    <row r="207" spans="1:11" s="8" customFormat="1" x14ac:dyDescent="0.25">
      <c r="A207" s="45" t="s">
        <v>681</v>
      </c>
      <c r="B207" s="22" t="s">
        <v>311</v>
      </c>
      <c r="C207" s="48"/>
      <c r="D207" s="17"/>
      <c r="E207" s="23"/>
      <c r="F207" s="28"/>
      <c r="G207" s="28"/>
      <c r="H207" s="45"/>
      <c r="I207" s="45"/>
    </row>
    <row r="208" spans="1:11" s="8" customFormat="1" ht="51" x14ac:dyDescent="0.25">
      <c r="A208" s="48" t="s">
        <v>686</v>
      </c>
      <c r="B208" s="78" t="s">
        <v>309</v>
      </c>
      <c r="C208" s="48" t="s">
        <v>9</v>
      </c>
      <c r="D208" s="17">
        <v>2</v>
      </c>
      <c r="E208" s="23">
        <f>ANALITICO!G391</f>
        <v>397.72558000000004</v>
      </c>
      <c r="F208" s="28">
        <f t="shared" ref="F208:F209" si="11">(E208*0.2)+E208</f>
        <v>477.27069600000004</v>
      </c>
      <c r="G208" s="28">
        <f>D208*F208</f>
        <v>954.54139200000009</v>
      </c>
      <c r="H208" s="45" t="s">
        <v>271</v>
      </c>
      <c r="I208" s="45" t="s">
        <v>310</v>
      </c>
      <c r="K208" s="232">
        <f>G208/$G$308</f>
        <v>4.3459331319933943E-3</v>
      </c>
    </row>
    <row r="209" spans="1:11" s="8" customFormat="1" ht="51" x14ac:dyDescent="0.25">
      <c r="A209" s="48" t="s">
        <v>687</v>
      </c>
      <c r="B209" s="78" t="s">
        <v>326</v>
      </c>
      <c r="C209" s="48" t="s">
        <v>9</v>
      </c>
      <c r="D209" s="17">
        <v>1</v>
      </c>
      <c r="E209" s="23">
        <f>ANALITICO!G414</f>
        <v>367.78496000000007</v>
      </c>
      <c r="F209" s="28">
        <f t="shared" si="11"/>
        <v>441.34195200000011</v>
      </c>
      <c r="G209" s="28">
        <f>D209*F209</f>
        <v>441.34195200000011</v>
      </c>
      <c r="H209" s="45" t="s">
        <v>271</v>
      </c>
      <c r="I209" s="45" t="s">
        <v>327</v>
      </c>
      <c r="K209" s="232">
        <f>G209/$G$308</f>
        <v>2.0093865261480862E-3</v>
      </c>
    </row>
    <row r="210" spans="1:11" s="8" customFormat="1" x14ac:dyDescent="0.25">
      <c r="A210" s="42" t="s">
        <v>682</v>
      </c>
      <c r="B210" s="25" t="s">
        <v>136</v>
      </c>
      <c r="C210" s="61"/>
      <c r="D210" s="26"/>
      <c r="E210" s="26"/>
      <c r="F210" s="20"/>
      <c r="G210" s="20"/>
      <c r="H210" s="50"/>
      <c r="I210" s="42"/>
    </row>
    <row r="211" spans="1:11" s="8" customFormat="1" ht="63.75" x14ac:dyDescent="0.25">
      <c r="A211" s="61" t="s">
        <v>684</v>
      </c>
      <c r="B211" s="219" t="s">
        <v>284</v>
      </c>
      <c r="C211" s="48" t="s">
        <v>13</v>
      </c>
      <c r="D211" s="17">
        <v>32.65</v>
      </c>
      <c r="E211" s="17">
        <f>ANALITICO!G427</f>
        <v>45.114574000000005</v>
      </c>
      <c r="F211" s="28">
        <f t="shared" ref="F211:F212" si="12">(E211*0.2)+E211</f>
        <v>54.137488800000007</v>
      </c>
      <c r="G211" s="28">
        <f>D211*F211</f>
        <v>1767.5890093200001</v>
      </c>
      <c r="H211" s="45" t="s">
        <v>141</v>
      </c>
      <c r="I211" s="45" t="s">
        <v>285</v>
      </c>
      <c r="K211" s="232">
        <f>G211/$G$308</f>
        <v>8.047659015871329E-3</v>
      </c>
    </row>
    <row r="212" spans="1:11" s="8" customFormat="1" ht="63.75" x14ac:dyDescent="0.25">
      <c r="A212" s="61" t="s">
        <v>685</v>
      </c>
      <c r="B212" s="219" t="s">
        <v>291</v>
      </c>
      <c r="C212" s="48" t="s">
        <v>13</v>
      </c>
      <c r="D212" s="17">
        <v>5.6</v>
      </c>
      <c r="E212" s="17">
        <f>ANALITICO!G438</f>
        <v>531.53948000000003</v>
      </c>
      <c r="F212" s="28">
        <f t="shared" si="12"/>
        <v>637.84737600000005</v>
      </c>
      <c r="G212" s="28">
        <f>D212*F212</f>
        <v>3571.9453056000002</v>
      </c>
      <c r="H212" s="45" t="s">
        <v>141</v>
      </c>
      <c r="I212" s="45" t="s">
        <v>292</v>
      </c>
      <c r="K212" s="232">
        <f>G212/$G$308</f>
        <v>1.6262715875264327E-2</v>
      </c>
    </row>
    <row r="213" spans="1:11" s="8" customFormat="1" x14ac:dyDescent="0.25">
      <c r="A213" s="45" t="s">
        <v>683</v>
      </c>
      <c r="B213" s="22" t="s">
        <v>330</v>
      </c>
      <c r="C213" s="22"/>
      <c r="D213" s="133"/>
      <c r="E213" s="133"/>
      <c r="F213" s="18"/>
      <c r="G213" s="49"/>
      <c r="H213" s="52"/>
      <c r="I213" s="45"/>
    </row>
    <row r="214" spans="1:11" s="8" customFormat="1" x14ac:dyDescent="0.25">
      <c r="A214" s="45" t="s">
        <v>709</v>
      </c>
      <c r="B214" s="22" t="s">
        <v>21</v>
      </c>
      <c r="C214" s="22"/>
      <c r="D214" s="18"/>
      <c r="E214" s="18"/>
      <c r="F214" s="18"/>
      <c r="G214" s="49"/>
      <c r="H214" s="52"/>
      <c r="I214" s="45"/>
    </row>
    <row r="215" spans="1:11" s="8" customFormat="1" ht="38.25" x14ac:dyDescent="0.25">
      <c r="A215" s="48" t="s">
        <v>719</v>
      </c>
      <c r="B215" s="78" t="s">
        <v>94</v>
      </c>
      <c r="C215" s="48" t="s">
        <v>9</v>
      </c>
      <c r="D215" s="17">
        <v>1</v>
      </c>
      <c r="E215" s="17">
        <v>69.84</v>
      </c>
      <c r="F215" s="28">
        <f>(E215*0.2)+E215</f>
        <v>83.808000000000007</v>
      </c>
      <c r="G215" s="49">
        <f>D215*F215</f>
        <v>83.808000000000007</v>
      </c>
      <c r="H215" s="45" t="s">
        <v>140</v>
      </c>
      <c r="I215" s="45">
        <v>95547</v>
      </c>
      <c r="K215" s="232">
        <f>G215/$G$308</f>
        <v>3.815695861684565E-4</v>
      </c>
    </row>
    <row r="216" spans="1:11" s="8" customFormat="1" x14ac:dyDescent="0.25">
      <c r="A216" s="45" t="s">
        <v>710</v>
      </c>
      <c r="B216" s="22" t="s">
        <v>22</v>
      </c>
      <c r="C216" s="22"/>
      <c r="D216" s="18"/>
      <c r="E216" s="18"/>
      <c r="F216" s="18"/>
      <c r="G216" s="49"/>
      <c r="H216" s="52"/>
      <c r="I216" s="45"/>
    </row>
    <row r="217" spans="1:11" s="8" customFormat="1" ht="25.5" x14ac:dyDescent="0.25">
      <c r="A217" s="48" t="s">
        <v>720</v>
      </c>
      <c r="B217" s="78" t="s">
        <v>95</v>
      </c>
      <c r="C217" s="48" t="s">
        <v>9</v>
      </c>
      <c r="D217" s="17">
        <v>1</v>
      </c>
      <c r="E217" s="17">
        <v>49.73</v>
      </c>
      <c r="F217" s="28">
        <f>(E217*0.2)+E217</f>
        <v>59.675999999999995</v>
      </c>
      <c r="G217" s="49">
        <f>D217*F217</f>
        <v>59.675999999999995</v>
      </c>
      <c r="H217" s="45" t="s">
        <v>140</v>
      </c>
      <c r="I217" s="45">
        <v>95542</v>
      </c>
      <c r="K217" s="232">
        <f>G217/$G$308</f>
        <v>2.7169896220156556E-4</v>
      </c>
    </row>
    <row r="218" spans="1:11" s="8" customFormat="1" x14ac:dyDescent="0.25">
      <c r="A218" s="42" t="s">
        <v>711</v>
      </c>
      <c r="B218" s="22" t="s">
        <v>263</v>
      </c>
      <c r="C218" s="48"/>
      <c r="D218" s="17"/>
      <c r="E218" s="17"/>
      <c r="F218" s="28"/>
      <c r="G218" s="49"/>
      <c r="H218" s="45"/>
      <c r="I218" s="45"/>
    </row>
    <row r="219" spans="1:11" s="8" customFormat="1" ht="25.5" x14ac:dyDescent="0.25">
      <c r="A219" s="61" t="s">
        <v>721</v>
      </c>
      <c r="B219" s="78" t="s">
        <v>773</v>
      </c>
      <c r="C219" s="48" t="s">
        <v>9</v>
      </c>
      <c r="D219" s="17">
        <v>2</v>
      </c>
      <c r="E219" s="17">
        <v>252.3</v>
      </c>
      <c r="F219" s="28">
        <f>(E219*0.2)+E219</f>
        <v>302.76</v>
      </c>
      <c r="G219" s="49">
        <f>D219*F219</f>
        <v>605.52</v>
      </c>
      <c r="H219" s="45" t="s">
        <v>140</v>
      </c>
      <c r="I219" s="45">
        <v>86876</v>
      </c>
      <c r="K219" s="232">
        <f>G219/$G$308</f>
        <v>2.7568730409593804E-3</v>
      </c>
    </row>
    <row r="220" spans="1:11" s="8" customFormat="1" x14ac:dyDescent="0.25">
      <c r="A220" s="45" t="s">
        <v>712</v>
      </c>
      <c r="B220" s="22" t="s">
        <v>527</v>
      </c>
      <c r="C220" s="48"/>
      <c r="D220" s="17"/>
      <c r="E220" s="17"/>
      <c r="F220" s="28"/>
      <c r="G220" s="28"/>
      <c r="H220" s="45"/>
      <c r="I220" s="45"/>
    </row>
    <row r="221" spans="1:11" s="8" customFormat="1" ht="51" x14ac:dyDescent="0.25">
      <c r="A221" s="48" t="s">
        <v>722</v>
      </c>
      <c r="B221" s="78" t="s">
        <v>806</v>
      </c>
      <c r="C221" s="48" t="s">
        <v>13</v>
      </c>
      <c r="D221" s="17">
        <v>1</v>
      </c>
      <c r="E221" s="17">
        <f>ANALITICO!G450</f>
        <v>340.05759999999998</v>
      </c>
      <c r="F221" s="28">
        <f>(E221*0.2)+E221</f>
        <v>408.06912</v>
      </c>
      <c r="G221" s="28">
        <f>D221*F221</f>
        <v>408.06912</v>
      </c>
      <c r="H221" s="45" t="s">
        <v>271</v>
      </c>
      <c r="I221" s="45" t="s">
        <v>807</v>
      </c>
      <c r="J221" s="146"/>
      <c r="K221" s="232">
        <f>G221/$G$308</f>
        <v>1.857898592575007E-3</v>
      </c>
    </row>
    <row r="222" spans="1:11" s="8" customFormat="1" x14ac:dyDescent="0.25">
      <c r="A222" s="42" t="s">
        <v>713</v>
      </c>
      <c r="B222" s="22" t="s">
        <v>809</v>
      </c>
      <c r="C222" s="48"/>
      <c r="D222" s="17"/>
      <c r="E222" s="17"/>
      <c r="F222" s="28"/>
      <c r="G222" s="49"/>
      <c r="H222" s="45"/>
      <c r="I222" s="45"/>
      <c r="J222" s="146"/>
      <c r="K222" s="146"/>
    </row>
    <row r="223" spans="1:11" s="8" customFormat="1" ht="51" x14ac:dyDescent="0.25">
      <c r="A223" s="61" t="s">
        <v>723</v>
      </c>
      <c r="B223" s="78" t="s">
        <v>800</v>
      </c>
      <c r="C223" s="48" t="s">
        <v>9</v>
      </c>
      <c r="D223" s="17">
        <v>1</v>
      </c>
      <c r="E223" s="17">
        <f>ANALITICO!G461</f>
        <v>138.32499999999999</v>
      </c>
      <c r="F223" s="28">
        <f>(E223*0.2)+E223</f>
        <v>165.98999999999998</v>
      </c>
      <c r="G223" s="49">
        <f>D223*F223</f>
        <v>165.98999999999998</v>
      </c>
      <c r="H223" s="45" t="s">
        <v>268</v>
      </c>
      <c r="I223" s="45" t="s">
        <v>797</v>
      </c>
      <c r="J223" s="146"/>
      <c r="K223" s="232">
        <f>G223/$G$308</f>
        <v>7.5573615416311187E-4</v>
      </c>
    </row>
    <row r="224" spans="1:11" s="8" customFormat="1" ht="25.5" x14ac:dyDescent="0.25">
      <c r="A224" s="61" t="s">
        <v>839</v>
      </c>
      <c r="B224" s="78" t="s">
        <v>801</v>
      </c>
      <c r="C224" s="48" t="s">
        <v>9</v>
      </c>
      <c r="D224" s="17">
        <v>1</v>
      </c>
      <c r="E224" s="17">
        <v>21.83</v>
      </c>
      <c r="F224" s="28">
        <f t="shared" ref="F224:F225" si="13">(E224*0.2)+E224</f>
        <v>26.195999999999998</v>
      </c>
      <c r="G224" s="49">
        <f>D224*F224</f>
        <v>26.195999999999998</v>
      </c>
      <c r="H224" s="45" t="s">
        <v>140</v>
      </c>
      <c r="I224" s="45">
        <v>86882</v>
      </c>
      <c r="J224" s="146"/>
      <c r="K224" s="232">
        <f>G224/$G$308</f>
        <v>1.1926781308787805E-4</v>
      </c>
    </row>
    <row r="225" spans="1:11" s="8" customFormat="1" ht="25.5" x14ac:dyDescent="0.25">
      <c r="A225" s="61" t="s">
        <v>840</v>
      </c>
      <c r="B225" s="78" t="s">
        <v>804</v>
      </c>
      <c r="C225" s="48" t="s">
        <v>9</v>
      </c>
      <c r="D225" s="17">
        <v>1</v>
      </c>
      <c r="E225" s="17">
        <v>35.590000000000003</v>
      </c>
      <c r="F225" s="28">
        <f t="shared" si="13"/>
        <v>42.708000000000006</v>
      </c>
      <c r="G225" s="49">
        <f>D225*F225</f>
        <v>42.708000000000006</v>
      </c>
      <c r="H225" s="45" t="s">
        <v>140</v>
      </c>
      <c r="I225" s="45">
        <v>86887</v>
      </c>
      <c r="J225" s="146"/>
      <c r="K225" s="232">
        <f>G225/$G$308</f>
        <v>1.9444532605577557E-4</v>
      </c>
    </row>
    <row r="226" spans="1:11" x14ac:dyDescent="0.25">
      <c r="A226" s="45" t="s">
        <v>714</v>
      </c>
      <c r="B226" s="22" t="s">
        <v>29</v>
      </c>
      <c r="C226" s="22"/>
      <c r="D226" s="18"/>
      <c r="E226" s="18"/>
      <c r="F226" s="18"/>
      <c r="G226" s="49"/>
      <c r="H226" s="52"/>
      <c r="I226" s="45"/>
      <c r="J226" s="146"/>
      <c r="K226" s="146"/>
    </row>
    <row r="227" spans="1:11" ht="25.5" x14ac:dyDescent="0.25">
      <c r="A227" s="48" t="s">
        <v>724</v>
      </c>
      <c r="B227" s="78" t="s">
        <v>81</v>
      </c>
      <c r="C227" s="48" t="s">
        <v>9</v>
      </c>
      <c r="D227" s="17">
        <v>2</v>
      </c>
      <c r="E227" s="17">
        <v>42.38</v>
      </c>
      <c r="F227" s="28">
        <f t="shared" ref="F227:F229" si="14">(E227*0.2)+E227</f>
        <v>50.856000000000002</v>
      </c>
      <c r="G227" s="49">
        <f>D227*F227</f>
        <v>101.712</v>
      </c>
      <c r="H227" s="45" t="s">
        <v>140</v>
      </c>
      <c r="I227" s="45">
        <v>86914</v>
      </c>
      <c r="K227" s="232">
        <f>G227/$G$308</f>
        <v>4.6308473831097323E-4</v>
      </c>
    </row>
    <row r="228" spans="1:11" s="8" customFormat="1" ht="25.5" x14ac:dyDescent="0.25">
      <c r="A228" s="48" t="s">
        <v>802</v>
      </c>
      <c r="B228" s="78" t="s">
        <v>528</v>
      </c>
      <c r="C228" s="48" t="s">
        <v>9</v>
      </c>
      <c r="D228" s="17">
        <v>1</v>
      </c>
      <c r="E228" s="17">
        <v>92.11</v>
      </c>
      <c r="F228" s="28">
        <f t="shared" si="14"/>
        <v>110.532</v>
      </c>
      <c r="G228" s="28">
        <f>D228*F228</f>
        <v>110.532</v>
      </c>
      <c r="H228" s="45" t="s">
        <v>140</v>
      </c>
      <c r="I228" s="45">
        <v>86915</v>
      </c>
      <c r="K228" s="232">
        <f>G228/$G$308</f>
        <v>5.0324133135705212E-4</v>
      </c>
    </row>
    <row r="229" spans="1:11" s="8" customFormat="1" ht="38.25" x14ac:dyDescent="0.25">
      <c r="A229" s="48" t="s">
        <v>805</v>
      </c>
      <c r="B229" s="78" t="s">
        <v>803</v>
      </c>
      <c r="C229" s="48" t="s">
        <v>9</v>
      </c>
      <c r="D229" s="17">
        <v>1</v>
      </c>
      <c r="E229" s="17">
        <v>103.33</v>
      </c>
      <c r="F229" s="28">
        <f t="shared" si="14"/>
        <v>123.996</v>
      </c>
      <c r="G229" s="28">
        <f>D229*F229</f>
        <v>123.996</v>
      </c>
      <c r="H229" s="45" t="s">
        <v>140</v>
      </c>
      <c r="I229" s="45">
        <v>86910</v>
      </c>
      <c r="K229" s="232">
        <f>G229/$G$308</f>
        <v>5.6454159992535224E-4</v>
      </c>
    </row>
    <row r="230" spans="1:11" s="8" customFormat="1" ht="25.5" x14ac:dyDescent="0.25">
      <c r="A230" s="42" t="s">
        <v>715</v>
      </c>
      <c r="B230" s="68" t="s">
        <v>838</v>
      </c>
      <c r="C230" s="48"/>
      <c r="D230" s="17"/>
      <c r="E230" s="23"/>
      <c r="F230" s="28"/>
      <c r="G230" s="28"/>
      <c r="H230" s="45"/>
      <c r="I230" s="45"/>
    </row>
    <row r="231" spans="1:11" s="8" customFormat="1" ht="63.75" x14ac:dyDescent="0.25">
      <c r="A231" s="61" t="s">
        <v>725</v>
      </c>
      <c r="B231" s="222" t="s">
        <v>480</v>
      </c>
      <c r="C231" s="48" t="s">
        <v>481</v>
      </c>
      <c r="D231" s="17">
        <v>1</v>
      </c>
      <c r="E231" s="23">
        <f>ANALITICO!G490</f>
        <v>2056.700848</v>
      </c>
      <c r="F231" s="28">
        <f>(E231*0.2)+E231</f>
        <v>2468.0410176</v>
      </c>
      <c r="G231" s="28">
        <f>D231*F231</f>
        <v>2468.0410176</v>
      </c>
      <c r="H231" s="45" t="s">
        <v>141</v>
      </c>
      <c r="I231" s="45" t="s">
        <v>482</v>
      </c>
      <c r="J231" s="146"/>
      <c r="K231" s="232">
        <f>G231/$G$308</f>
        <v>1.1236748159273675E-2</v>
      </c>
    </row>
    <row r="232" spans="1:11" s="8" customFormat="1" x14ac:dyDescent="0.25">
      <c r="A232" s="42" t="s">
        <v>716</v>
      </c>
      <c r="B232" s="68" t="s">
        <v>483</v>
      </c>
      <c r="C232" s="48"/>
      <c r="D232" s="17"/>
      <c r="E232" s="23"/>
      <c r="F232" s="28"/>
      <c r="G232" s="28"/>
      <c r="H232" s="45"/>
      <c r="I232" s="45"/>
    </row>
    <row r="233" spans="1:11" s="8" customFormat="1" ht="63.75" x14ac:dyDescent="0.25">
      <c r="A233" s="61" t="s">
        <v>726</v>
      </c>
      <c r="B233" s="222" t="s">
        <v>484</v>
      </c>
      <c r="C233" s="48" t="s">
        <v>481</v>
      </c>
      <c r="D233" s="17">
        <v>1</v>
      </c>
      <c r="E233" s="23">
        <f>ANALITICO!G512</f>
        <v>1238.3522719999999</v>
      </c>
      <c r="F233" s="28">
        <f>(E233*0.2)+E233</f>
        <v>1486.0227263999998</v>
      </c>
      <c r="G233" s="28">
        <f>D233*F233</f>
        <v>1486.0227263999998</v>
      </c>
      <c r="H233" s="45" t="s">
        <v>141</v>
      </c>
      <c r="I233" s="45" t="s">
        <v>485</v>
      </c>
      <c r="K233" s="232">
        <f>G233/$G$308</f>
        <v>6.7657154060396301E-3</v>
      </c>
    </row>
    <row r="234" spans="1:11" s="8" customFormat="1" x14ac:dyDescent="0.25">
      <c r="A234" s="45" t="s">
        <v>717</v>
      </c>
      <c r="B234" s="22" t="s">
        <v>264</v>
      </c>
      <c r="C234" s="48"/>
      <c r="D234" s="17"/>
      <c r="E234" s="17"/>
      <c r="F234" s="28"/>
      <c r="G234" s="49"/>
      <c r="H234" s="45"/>
      <c r="I234" s="45"/>
    </row>
    <row r="235" spans="1:11" s="8" customFormat="1" ht="25.5" x14ac:dyDescent="0.25">
      <c r="A235" s="48" t="s">
        <v>727</v>
      </c>
      <c r="B235" s="78" t="s">
        <v>265</v>
      </c>
      <c r="C235" s="48" t="s">
        <v>9</v>
      </c>
      <c r="D235" s="17">
        <v>1</v>
      </c>
      <c r="E235" s="17">
        <v>56.09</v>
      </c>
      <c r="F235" s="28">
        <f>(E235*0.2)+E235</f>
        <v>67.308000000000007</v>
      </c>
      <c r="G235" s="49">
        <f>D235*F235</f>
        <v>67.308000000000007</v>
      </c>
      <c r="H235" s="45" t="s">
        <v>140</v>
      </c>
      <c r="I235" s="45">
        <v>94796</v>
      </c>
      <c r="K235" s="232">
        <f>G235/$G$308</f>
        <v>3.0644670802102981E-4</v>
      </c>
    </row>
    <row r="236" spans="1:11" s="8" customFormat="1" x14ac:dyDescent="0.25">
      <c r="A236" s="45" t="s">
        <v>718</v>
      </c>
      <c r="B236" s="22" t="s">
        <v>106</v>
      </c>
      <c r="C236" s="48"/>
      <c r="D236" s="17"/>
      <c r="E236" s="17"/>
      <c r="F236" s="28"/>
      <c r="G236" s="49"/>
      <c r="H236" s="45"/>
      <c r="I236" s="45"/>
    </row>
    <row r="237" spans="1:11" s="8" customFormat="1" ht="25.5" x14ac:dyDescent="0.25">
      <c r="A237" s="48" t="s">
        <v>728</v>
      </c>
      <c r="B237" s="78" t="s">
        <v>270</v>
      </c>
      <c r="C237" s="48" t="s">
        <v>9</v>
      </c>
      <c r="D237" s="17">
        <v>1</v>
      </c>
      <c r="E237" s="17">
        <v>251.1</v>
      </c>
      <c r="F237" s="28">
        <f>(E237*0.2)+E237</f>
        <v>301.32</v>
      </c>
      <c r="G237" s="49">
        <f>D237*F237</f>
        <v>301.32</v>
      </c>
      <c r="H237" s="45" t="s">
        <v>140</v>
      </c>
      <c r="I237" s="45">
        <v>102605</v>
      </c>
      <c r="K237" s="232">
        <f>G237/$G$308</f>
        <v>1.3718803420231874E-3</v>
      </c>
    </row>
    <row r="238" spans="1:11" s="8" customFormat="1" x14ac:dyDescent="0.25">
      <c r="A238" s="61"/>
      <c r="B238" s="62"/>
      <c r="C238" s="61"/>
      <c r="D238" s="26"/>
      <c r="E238" s="26"/>
      <c r="F238" s="20"/>
      <c r="G238" s="20"/>
      <c r="H238" s="50"/>
      <c r="I238" s="42"/>
    </row>
    <row r="239" spans="1:11" s="8" customFormat="1" x14ac:dyDescent="0.25">
      <c r="A239" s="37">
        <v>16</v>
      </c>
      <c r="B239" s="38" t="s">
        <v>71</v>
      </c>
      <c r="C239" s="59"/>
      <c r="D239" s="77"/>
      <c r="E239" s="77"/>
      <c r="F239" s="76"/>
      <c r="G239" s="76"/>
      <c r="H239" s="40" t="s">
        <v>63</v>
      </c>
      <c r="I239" s="41">
        <f>SUM(G242:G295)</f>
        <v>9933.730080000003</v>
      </c>
    </row>
    <row r="240" spans="1:11" s="8" customFormat="1" x14ac:dyDescent="0.25">
      <c r="A240" s="56"/>
      <c r="B240" s="57"/>
      <c r="C240" s="56"/>
      <c r="D240" s="26"/>
      <c r="E240" s="26"/>
      <c r="F240" s="58"/>
      <c r="G240" s="58"/>
      <c r="H240" s="55"/>
      <c r="I240" s="36"/>
    </row>
    <row r="241" spans="1:11" x14ac:dyDescent="0.25">
      <c r="A241" s="45" t="s">
        <v>451</v>
      </c>
      <c r="B241" s="22" t="s">
        <v>30</v>
      </c>
      <c r="C241" s="22"/>
      <c r="D241" s="18"/>
      <c r="E241" s="18"/>
      <c r="F241" s="18"/>
      <c r="G241" s="49"/>
      <c r="H241" s="52"/>
      <c r="I241" s="45"/>
    </row>
    <row r="242" spans="1:11" s="4" customFormat="1" ht="25.5" x14ac:dyDescent="0.25">
      <c r="A242" s="66" t="s">
        <v>605</v>
      </c>
      <c r="B242" s="78" t="s">
        <v>57</v>
      </c>
      <c r="C242" s="48" t="s">
        <v>13</v>
      </c>
      <c r="D242" s="17">
        <v>21.1</v>
      </c>
      <c r="E242" s="17">
        <v>2.57</v>
      </c>
      <c r="F242" s="28">
        <f t="shared" ref="F242:F245" si="15">(E242*0.2)+E242</f>
        <v>3.0839999999999996</v>
      </c>
      <c r="G242" s="49">
        <f t="shared" ref="G242:G245" si="16">D242*F242</f>
        <v>65.072400000000002</v>
      </c>
      <c r="H242" s="45" t="s">
        <v>140</v>
      </c>
      <c r="I242" s="45">
        <v>91924</v>
      </c>
      <c r="K242" s="232">
        <f t="shared" ref="K242:K245" si="17">G242/$G$308</f>
        <v>2.962682409673094E-4</v>
      </c>
    </row>
    <row r="243" spans="1:11" ht="25.5" x14ac:dyDescent="0.25">
      <c r="A243" s="66" t="s">
        <v>606</v>
      </c>
      <c r="B243" s="78" t="s">
        <v>31</v>
      </c>
      <c r="C243" s="48" t="s">
        <v>13</v>
      </c>
      <c r="D243" s="17">
        <v>110</v>
      </c>
      <c r="E243" s="17">
        <v>3.75</v>
      </c>
      <c r="F243" s="28">
        <f t="shared" si="15"/>
        <v>4.5</v>
      </c>
      <c r="G243" s="49">
        <f t="shared" si="16"/>
        <v>495</v>
      </c>
      <c r="H243" s="45" t="s">
        <v>140</v>
      </c>
      <c r="I243" s="45">
        <v>91926</v>
      </c>
      <c r="K243" s="232">
        <f t="shared" si="17"/>
        <v>2.2536863444227988E-3</v>
      </c>
    </row>
    <row r="244" spans="1:11" s="8" customFormat="1" ht="25.5" x14ac:dyDescent="0.25">
      <c r="A244" s="66" t="s">
        <v>607</v>
      </c>
      <c r="B244" s="78" t="s">
        <v>234</v>
      </c>
      <c r="C244" s="48" t="s">
        <v>13</v>
      </c>
      <c r="D244" s="17">
        <v>109.28</v>
      </c>
      <c r="E244" s="23">
        <v>6.12</v>
      </c>
      <c r="F244" s="28">
        <f t="shared" si="15"/>
        <v>7.3440000000000003</v>
      </c>
      <c r="G244" s="49">
        <f t="shared" ref="G244" si="18">D244*F244</f>
        <v>802.55232000000001</v>
      </c>
      <c r="H244" s="45" t="s">
        <v>140</v>
      </c>
      <c r="I244" s="45">
        <v>91928</v>
      </c>
      <c r="K244" s="232">
        <f t="shared" si="17"/>
        <v>3.6539418268057302E-3</v>
      </c>
    </row>
    <row r="245" spans="1:11" ht="25.5" x14ac:dyDescent="0.25">
      <c r="A245" s="66" t="s">
        <v>608</v>
      </c>
      <c r="B245" s="78" t="s">
        <v>32</v>
      </c>
      <c r="C245" s="48" t="s">
        <v>13</v>
      </c>
      <c r="D245" s="17">
        <v>22.95</v>
      </c>
      <c r="E245" s="23">
        <v>8.3800000000000008</v>
      </c>
      <c r="F245" s="28">
        <f t="shared" si="15"/>
        <v>10.056000000000001</v>
      </c>
      <c r="G245" s="49">
        <f t="shared" si="16"/>
        <v>230.7852</v>
      </c>
      <c r="H245" s="45" t="s">
        <v>140</v>
      </c>
      <c r="I245" s="45">
        <v>91930</v>
      </c>
      <c r="K245" s="232">
        <f t="shared" si="17"/>
        <v>1.0507423307775446E-3</v>
      </c>
    </row>
    <row r="246" spans="1:11" s="8" customFormat="1" x14ac:dyDescent="0.25">
      <c r="A246" s="137" t="s">
        <v>452</v>
      </c>
      <c r="B246" s="182" t="s">
        <v>306</v>
      </c>
      <c r="C246" s="182"/>
      <c r="D246" s="139"/>
      <c r="E246" s="139"/>
      <c r="F246" s="139"/>
      <c r="G246" s="176"/>
      <c r="H246" s="141"/>
      <c r="I246" s="137"/>
    </row>
    <row r="247" spans="1:11" s="8" customFormat="1" ht="38.25" x14ac:dyDescent="0.25">
      <c r="A247" s="218" t="s">
        <v>609</v>
      </c>
      <c r="B247" s="219" t="s">
        <v>405</v>
      </c>
      <c r="C247" s="218" t="s">
        <v>13</v>
      </c>
      <c r="D247" s="144">
        <v>20</v>
      </c>
      <c r="E247" s="144">
        <v>3.26</v>
      </c>
      <c r="F247" s="28">
        <f t="shared" ref="F247:F248" si="19">(E247*0.2)+E247</f>
        <v>3.9119999999999999</v>
      </c>
      <c r="G247" s="220">
        <f>D247*F247</f>
        <v>78.239999999999995</v>
      </c>
      <c r="H247" s="45" t="s">
        <v>140</v>
      </c>
      <c r="I247" s="137">
        <v>98261</v>
      </c>
      <c r="K247" s="232">
        <f t="shared" ref="K247:K248" si="20">G247/$G$308</f>
        <v>3.5621902946997937E-4</v>
      </c>
    </row>
    <row r="248" spans="1:11" s="8" customFormat="1" ht="38.25" x14ac:dyDescent="0.25">
      <c r="A248" s="218" t="s">
        <v>610</v>
      </c>
      <c r="B248" s="219" t="s">
        <v>404</v>
      </c>
      <c r="C248" s="218" t="s">
        <v>13</v>
      </c>
      <c r="D248" s="144">
        <v>4</v>
      </c>
      <c r="E248" s="144">
        <v>1.96</v>
      </c>
      <c r="F248" s="28">
        <f t="shared" si="19"/>
        <v>2.3519999999999999</v>
      </c>
      <c r="G248" s="220">
        <f>D248*F248</f>
        <v>9.4079999999999995</v>
      </c>
      <c r="H248" s="45" t="s">
        <v>140</v>
      </c>
      <c r="I248" s="137">
        <v>98288</v>
      </c>
      <c r="K248" s="232">
        <f t="shared" si="20"/>
        <v>4.2833699249150893E-5</v>
      </c>
    </row>
    <row r="249" spans="1:11" x14ac:dyDescent="0.25">
      <c r="A249" s="45" t="s">
        <v>453</v>
      </c>
      <c r="B249" s="22" t="s">
        <v>33</v>
      </c>
      <c r="C249" s="22"/>
      <c r="D249" s="18"/>
      <c r="E249" s="18"/>
      <c r="F249" s="18"/>
      <c r="G249" s="49"/>
      <c r="H249" s="52"/>
      <c r="I249" s="45"/>
    </row>
    <row r="250" spans="1:11" ht="25.5" x14ac:dyDescent="0.25">
      <c r="A250" s="48" t="s">
        <v>611</v>
      </c>
      <c r="B250" s="78" t="s">
        <v>56</v>
      </c>
      <c r="C250" s="48" t="s">
        <v>13</v>
      </c>
      <c r="D250" s="17">
        <v>30.71</v>
      </c>
      <c r="E250" s="17">
        <v>10.83</v>
      </c>
      <c r="F250" s="28">
        <f t="shared" ref="F250:F252" si="21">(E250*0.2)+E250</f>
        <v>12.996</v>
      </c>
      <c r="G250" s="49">
        <f t="shared" ref="G250:G251" si="22">D250*F250</f>
        <v>399.10716000000002</v>
      </c>
      <c r="H250" s="45" t="s">
        <v>140</v>
      </c>
      <c r="I250" s="45">
        <v>91871</v>
      </c>
      <c r="K250" s="232">
        <f t="shared" ref="K250:K252" si="23">G250/$G$308</f>
        <v>1.8170956696027579E-3</v>
      </c>
    </row>
    <row r="251" spans="1:11" ht="25.5" x14ac:dyDescent="0.25">
      <c r="A251" s="48" t="s">
        <v>614</v>
      </c>
      <c r="B251" s="78" t="s">
        <v>97</v>
      </c>
      <c r="C251" s="48" t="s">
        <v>13</v>
      </c>
      <c r="D251" s="17">
        <v>30.05</v>
      </c>
      <c r="E251" s="17">
        <v>13.95</v>
      </c>
      <c r="F251" s="28">
        <f t="shared" si="21"/>
        <v>16.739999999999998</v>
      </c>
      <c r="G251" s="49">
        <f t="shared" si="22"/>
        <v>503.03699999999998</v>
      </c>
      <c r="H251" s="45" t="s">
        <v>140</v>
      </c>
      <c r="I251" s="45">
        <v>91872</v>
      </c>
      <c r="K251" s="232">
        <f t="shared" si="23"/>
        <v>2.2902780154331545E-3</v>
      </c>
    </row>
    <row r="252" spans="1:11" s="8" customFormat="1" ht="25.5" x14ac:dyDescent="0.25">
      <c r="A252" s="48" t="s">
        <v>615</v>
      </c>
      <c r="B252" s="78" t="s">
        <v>300</v>
      </c>
      <c r="C252" s="48" t="s">
        <v>13</v>
      </c>
      <c r="D252" s="17">
        <v>2.8</v>
      </c>
      <c r="E252" s="17">
        <v>34.86</v>
      </c>
      <c r="F252" s="28">
        <f t="shared" si="21"/>
        <v>41.832000000000001</v>
      </c>
      <c r="G252" s="49">
        <f t="shared" ref="G252" si="24">D252*F252</f>
        <v>117.1296</v>
      </c>
      <c r="H252" s="45" t="s">
        <v>140</v>
      </c>
      <c r="I252" s="45">
        <v>93011</v>
      </c>
      <c r="K252" s="232">
        <f t="shared" si="23"/>
        <v>5.3327955565192866E-4</v>
      </c>
    </row>
    <row r="253" spans="1:11" x14ac:dyDescent="0.25">
      <c r="A253" s="45" t="s">
        <v>454</v>
      </c>
      <c r="B253" s="22" t="s">
        <v>85</v>
      </c>
      <c r="C253" s="22"/>
      <c r="D253" s="18"/>
      <c r="E253" s="18"/>
      <c r="F253" s="18"/>
      <c r="G253" s="49"/>
      <c r="H253" s="52"/>
      <c r="I253" s="45"/>
    </row>
    <row r="254" spans="1:11" ht="38.25" x14ac:dyDescent="0.25">
      <c r="A254" s="48" t="s">
        <v>612</v>
      </c>
      <c r="B254" s="78" t="s">
        <v>239</v>
      </c>
      <c r="C254" s="48" t="s">
        <v>9</v>
      </c>
      <c r="D254" s="17">
        <v>1</v>
      </c>
      <c r="E254" s="23">
        <v>1443.39</v>
      </c>
      <c r="F254" s="28">
        <f t="shared" ref="F254:F256" si="25">(E254*0.2)+E254</f>
        <v>1732.0680000000002</v>
      </c>
      <c r="G254" s="49">
        <f t="shared" ref="G254:G256" si="26">D254*F254</f>
        <v>1732.0680000000002</v>
      </c>
      <c r="H254" s="45" t="s">
        <v>140</v>
      </c>
      <c r="I254" s="45">
        <v>101497</v>
      </c>
      <c r="K254" s="232">
        <f>G254/$G$308</f>
        <v>7.8859353519428466E-3</v>
      </c>
    </row>
    <row r="255" spans="1:11" s="8" customFormat="1" ht="25.5" x14ac:dyDescent="0.25">
      <c r="A255" s="48" t="s">
        <v>617</v>
      </c>
      <c r="B255" s="78" t="s">
        <v>240</v>
      </c>
      <c r="C255" s="48" t="s">
        <v>9</v>
      </c>
      <c r="D255" s="17">
        <v>1</v>
      </c>
      <c r="E255" s="23">
        <v>939.58</v>
      </c>
      <c r="F255" s="28">
        <f t="shared" si="25"/>
        <v>1127.4960000000001</v>
      </c>
      <c r="G255" s="49">
        <f t="shared" si="26"/>
        <v>1127.4960000000001</v>
      </c>
      <c r="H255" s="45" t="s">
        <v>140</v>
      </c>
      <c r="I255" s="45" t="s">
        <v>241</v>
      </c>
      <c r="K255" s="232">
        <f>G255/$G$308</f>
        <v>5.1333784618006638E-3</v>
      </c>
    </row>
    <row r="256" spans="1:11" s="8" customFormat="1" ht="51" x14ac:dyDescent="0.25">
      <c r="A256" s="48" t="s">
        <v>618</v>
      </c>
      <c r="B256" s="78" t="s">
        <v>100</v>
      </c>
      <c r="C256" s="48" t="s">
        <v>9</v>
      </c>
      <c r="D256" s="17">
        <v>1</v>
      </c>
      <c r="E256" s="23">
        <v>518.55999999999995</v>
      </c>
      <c r="F256" s="28">
        <f t="shared" si="25"/>
        <v>622.27199999999993</v>
      </c>
      <c r="G256" s="49">
        <f t="shared" si="26"/>
        <v>622.27199999999993</v>
      </c>
      <c r="H256" s="45" t="s">
        <v>140</v>
      </c>
      <c r="I256" s="45">
        <v>100600</v>
      </c>
      <c r="K256" s="232">
        <f>G256/$G$308</f>
        <v>2.8331432503366947E-3</v>
      </c>
    </row>
    <row r="257" spans="1:11" x14ac:dyDescent="0.25">
      <c r="A257" s="45" t="s">
        <v>455</v>
      </c>
      <c r="B257" s="22" t="s">
        <v>34</v>
      </c>
      <c r="C257" s="22"/>
      <c r="D257" s="18"/>
      <c r="E257" s="18"/>
      <c r="F257" s="18"/>
      <c r="G257" s="49"/>
      <c r="H257" s="52"/>
      <c r="I257" s="45"/>
    </row>
    <row r="258" spans="1:11" s="8" customFormat="1" ht="25.5" x14ac:dyDescent="0.25">
      <c r="A258" s="48" t="s">
        <v>619</v>
      </c>
      <c r="B258" s="221" t="s">
        <v>280</v>
      </c>
      <c r="C258" s="48" t="s">
        <v>9</v>
      </c>
      <c r="D258" s="144">
        <v>4</v>
      </c>
      <c r="E258" s="17">
        <v>13.2</v>
      </c>
      <c r="F258" s="28">
        <f t="shared" ref="F258:F260" si="27">(E258*0.2)+E258</f>
        <v>15.84</v>
      </c>
      <c r="G258" s="215">
        <f t="shared" ref="G258:G260" si="28">D258*F258</f>
        <v>63.36</v>
      </c>
      <c r="H258" s="45" t="s">
        <v>140</v>
      </c>
      <c r="I258" s="45">
        <v>92868</v>
      </c>
      <c r="K258" s="232">
        <f t="shared" ref="K258:K260" si="29">G258/$G$308</f>
        <v>2.8847185208611829E-4</v>
      </c>
    </row>
    <row r="259" spans="1:11" ht="25.5" x14ac:dyDescent="0.25">
      <c r="A259" s="48" t="s">
        <v>621</v>
      </c>
      <c r="B259" s="221" t="s">
        <v>281</v>
      </c>
      <c r="C259" s="48" t="s">
        <v>9</v>
      </c>
      <c r="D259" s="144">
        <v>3</v>
      </c>
      <c r="E259" s="17">
        <v>17.57</v>
      </c>
      <c r="F259" s="28">
        <f t="shared" si="27"/>
        <v>21.084</v>
      </c>
      <c r="G259" s="215">
        <f t="shared" si="28"/>
        <v>63.251999999999995</v>
      </c>
      <c r="H259" s="45" t="s">
        <v>140</v>
      </c>
      <c r="I259" s="45">
        <v>92871</v>
      </c>
      <c r="K259" s="232">
        <f t="shared" si="29"/>
        <v>2.8798013870188057E-4</v>
      </c>
    </row>
    <row r="260" spans="1:11" s="8" customFormat="1" ht="25.5" x14ac:dyDescent="0.25">
      <c r="A260" s="48" t="s">
        <v>620</v>
      </c>
      <c r="B260" s="221" t="s">
        <v>279</v>
      </c>
      <c r="C260" s="48" t="s">
        <v>9</v>
      </c>
      <c r="D260" s="144">
        <v>6</v>
      </c>
      <c r="E260" s="17">
        <v>11.12</v>
      </c>
      <c r="F260" s="28">
        <f t="shared" si="27"/>
        <v>13.343999999999999</v>
      </c>
      <c r="G260" s="215">
        <f t="shared" si="28"/>
        <v>80.063999999999993</v>
      </c>
      <c r="H260" s="45" t="s">
        <v>140</v>
      </c>
      <c r="I260" s="45">
        <v>92865</v>
      </c>
      <c r="K260" s="232">
        <f t="shared" si="29"/>
        <v>3.6452352218154942E-4</v>
      </c>
    </row>
    <row r="261" spans="1:11" x14ac:dyDescent="0.25">
      <c r="A261" s="45" t="s">
        <v>456</v>
      </c>
      <c r="B261" s="22" t="s">
        <v>35</v>
      </c>
      <c r="C261" s="22"/>
      <c r="D261" s="18"/>
      <c r="E261" s="18"/>
      <c r="F261" s="18"/>
      <c r="G261" s="49"/>
      <c r="H261" s="52"/>
      <c r="I261" s="45"/>
    </row>
    <row r="262" spans="1:11" ht="51" x14ac:dyDescent="0.25">
      <c r="A262" s="48" t="s">
        <v>613</v>
      </c>
      <c r="B262" s="78" t="s">
        <v>98</v>
      </c>
      <c r="C262" s="48" t="s">
        <v>9</v>
      </c>
      <c r="D262" s="17">
        <v>1</v>
      </c>
      <c r="E262" s="17">
        <v>578.04</v>
      </c>
      <c r="F262" s="28">
        <f>(E262*0.2)+E262</f>
        <v>693.64799999999991</v>
      </c>
      <c r="G262" s="49">
        <f>D262*F262</f>
        <v>693.64799999999991</v>
      </c>
      <c r="H262" s="45" t="s">
        <v>140</v>
      </c>
      <c r="I262" s="45">
        <v>101875</v>
      </c>
      <c r="K262" s="232">
        <f>G262/$G$308</f>
        <v>3.1581111624973445E-3</v>
      </c>
    </row>
    <row r="263" spans="1:11" s="8" customFormat="1" x14ac:dyDescent="0.25">
      <c r="A263" s="137" t="s">
        <v>457</v>
      </c>
      <c r="B263" s="182" t="s">
        <v>304</v>
      </c>
      <c r="C263" s="182"/>
      <c r="D263" s="139"/>
      <c r="E263" s="139"/>
      <c r="F263" s="139"/>
      <c r="G263" s="176"/>
      <c r="H263" s="141"/>
      <c r="I263" s="137"/>
    </row>
    <row r="264" spans="1:11" s="8" customFormat="1" ht="25.5" x14ac:dyDescent="0.25">
      <c r="A264" s="212" t="s">
        <v>622</v>
      </c>
      <c r="B264" s="213" t="s">
        <v>305</v>
      </c>
      <c r="C264" s="212" t="s">
        <v>9</v>
      </c>
      <c r="D264" s="214">
        <v>1</v>
      </c>
      <c r="E264" s="214">
        <v>49.15</v>
      </c>
      <c r="F264" s="28">
        <f>(E264*0.2)+E264</f>
        <v>58.98</v>
      </c>
      <c r="G264" s="215">
        <f t="shared" ref="G264" si="30">D264*F264</f>
        <v>58.98</v>
      </c>
      <c r="H264" s="45" t="s">
        <v>140</v>
      </c>
      <c r="I264" s="216">
        <v>100556</v>
      </c>
      <c r="K264" s="232">
        <f>G264/$G$308</f>
        <v>2.6853014261425591E-4</v>
      </c>
    </row>
    <row r="265" spans="1:11" s="8" customFormat="1" x14ac:dyDescent="0.25">
      <c r="A265" s="137" t="s">
        <v>458</v>
      </c>
      <c r="B265" s="138" t="s">
        <v>301</v>
      </c>
      <c r="C265" s="143"/>
      <c r="D265" s="144"/>
      <c r="E265" s="144"/>
      <c r="F265" s="140"/>
      <c r="G265" s="140"/>
      <c r="H265" s="145"/>
      <c r="I265" s="142"/>
    </row>
    <row r="266" spans="1:11" s="8" customFormat="1" ht="38.25" x14ac:dyDescent="0.25">
      <c r="A266" s="218" t="s">
        <v>623</v>
      </c>
      <c r="B266" s="219" t="s">
        <v>302</v>
      </c>
      <c r="C266" s="218" t="s">
        <v>9</v>
      </c>
      <c r="D266" s="144">
        <v>1</v>
      </c>
      <c r="E266" s="144">
        <v>464.43</v>
      </c>
      <c r="F266" s="28">
        <f>(E266*0.2)+E266</f>
        <v>557.31600000000003</v>
      </c>
      <c r="G266" s="220">
        <f>D266*F266</f>
        <v>557.31600000000003</v>
      </c>
      <c r="H266" s="45" t="s">
        <v>140</v>
      </c>
      <c r="I266" s="137">
        <v>101795</v>
      </c>
      <c r="K266" s="232">
        <f>G266/$G$308</f>
        <v>2.5374049671279529E-3</v>
      </c>
    </row>
    <row r="267" spans="1:11" s="8" customFormat="1" ht="25.5" x14ac:dyDescent="0.25">
      <c r="A267" s="218" t="s">
        <v>624</v>
      </c>
      <c r="B267" s="219" t="s">
        <v>303</v>
      </c>
      <c r="C267" s="218" t="s">
        <v>9</v>
      </c>
      <c r="D267" s="144">
        <v>1</v>
      </c>
      <c r="E267" s="144">
        <v>378.04</v>
      </c>
      <c r="F267" s="28">
        <f>(E267*0.2)+E267</f>
        <v>453.64800000000002</v>
      </c>
      <c r="G267" s="220">
        <f>D267*F267</f>
        <v>453.64800000000002</v>
      </c>
      <c r="H267" s="45" t="s">
        <v>140</v>
      </c>
      <c r="I267" s="137">
        <v>101798</v>
      </c>
      <c r="K267" s="232">
        <f>G267/$G$308</f>
        <v>2.0654147530802303E-3</v>
      </c>
    </row>
    <row r="268" spans="1:11" x14ac:dyDescent="0.25">
      <c r="A268" s="45" t="s">
        <v>459</v>
      </c>
      <c r="B268" s="22" t="s">
        <v>36</v>
      </c>
      <c r="C268" s="22"/>
      <c r="D268" s="18"/>
      <c r="E268" s="18"/>
      <c r="F268" s="18"/>
      <c r="G268" s="49"/>
      <c r="H268" s="52"/>
      <c r="I268" s="45"/>
    </row>
    <row r="269" spans="1:11" ht="38.25" x14ac:dyDescent="0.25">
      <c r="A269" s="48" t="s">
        <v>616</v>
      </c>
      <c r="B269" s="78" t="s">
        <v>238</v>
      </c>
      <c r="C269" s="48" t="s">
        <v>9</v>
      </c>
      <c r="D269" s="17">
        <v>2</v>
      </c>
      <c r="E269" s="17">
        <v>161.28</v>
      </c>
      <c r="F269" s="28">
        <f>(E269*0.2)+E269</f>
        <v>193.536</v>
      </c>
      <c r="G269" s="49">
        <f>D269*F269</f>
        <v>387.072</v>
      </c>
      <c r="H269" s="45" t="s">
        <v>140</v>
      </c>
      <c r="I269" s="45">
        <v>97886</v>
      </c>
      <c r="K269" s="232">
        <f>G269/$G$308</f>
        <v>1.7623007691079226E-3</v>
      </c>
    </row>
    <row r="270" spans="1:11" x14ac:dyDescent="0.25">
      <c r="A270" s="45" t="s">
        <v>460</v>
      </c>
      <c r="B270" s="22" t="s">
        <v>37</v>
      </c>
      <c r="C270" s="22"/>
      <c r="D270" s="18"/>
      <c r="E270" s="18"/>
      <c r="F270" s="18"/>
      <c r="G270" s="49"/>
      <c r="H270" s="52"/>
      <c r="I270" s="45"/>
    </row>
    <row r="271" spans="1:11" ht="25.5" x14ac:dyDescent="0.25">
      <c r="A271" s="48" t="s">
        <v>625</v>
      </c>
      <c r="B271" s="78" t="s">
        <v>73</v>
      </c>
      <c r="C271" s="48" t="s">
        <v>9</v>
      </c>
      <c r="D271" s="17">
        <v>1</v>
      </c>
      <c r="E271" s="17">
        <v>14.73</v>
      </c>
      <c r="F271" s="28">
        <f>(E271*0.2)+E271</f>
        <v>17.676000000000002</v>
      </c>
      <c r="G271" s="49">
        <f>D271*F271</f>
        <v>17.676000000000002</v>
      </c>
      <c r="H271" s="45" t="s">
        <v>140</v>
      </c>
      <c r="I271" s="45">
        <v>101890</v>
      </c>
      <c r="K271" s="232">
        <f t="shared" ref="K271:K272" si="31">G271/$G$308</f>
        <v>8.047709055357051E-5</v>
      </c>
    </row>
    <row r="272" spans="1:11" ht="25.5" x14ac:dyDescent="0.25">
      <c r="A272" s="48" t="s">
        <v>626</v>
      </c>
      <c r="B272" s="78" t="s">
        <v>38</v>
      </c>
      <c r="C272" s="48" t="s">
        <v>9</v>
      </c>
      <c r="D272" s="17">
        <v>1</v>
      </c>
      <c r="E272" s="17">
        <v>14.73</v>
      </c>
      <c r="F272" s="28">
        <f>(E272*0.2)+E272</f>
        <v>17.676000000000002</v>
      </c>
      <c r="G272" s="49">
        <f>D272*F272</f>
        <v>17.676000000000002</v>
      </c>
      <c r="H272" s="45" t="s">
        <v>140</v>
      </c>
      <c r="I272" s="45">
        <v>101890</v>
      </c>
      <c r="K272" s="232">
        <f t="shared" si="31"/>
        <v>8.047709055357051E-5</v>
      </c>
    </row>
    <row r="273" spans="1:11" s="8" customFormat="1" x14ac:dyDescent="0.25">
      <c r="A273" s="45" t="s">
        <v>461</v>
      </c>
      <c r="B273" s="22" t="s">
        <v>235</v>
      </c>
      <c r="C273" s="22"/>
      <c r="D273" s="18"/>
      <c r="E273" s="18"/>
      <c r="F273" s="18"/>
      <c r="G273" s="49"/>
      <c r="H273" s="52"/>
      <c r="I273" s="45"/>
    </row>
    <row r="274" spans="1:11" s="8" customFormat="1" ht="25.5" x14ac:dyDescent="0.25">
      <c r="A274" s="48" t="s">
        <v>627</v>
      </c>
      <c r="B274" s="78" t="s">
        <v>236</v>
      </c>
      <c r="C274" s="48" t="s">
        <v>9</v>
      </c>
      <c r="D274" s="17">
        <v>1</v>
      </c>
      <c r="E274" s="17">
        <v>65.180000000000007</v>
      </c>
      <c r="F274" s="28">
        <f t="shared" ref="F274:F275" si="32">(E274*0.2)+E274</f>
        <v>78.216000000000008</v>
      </c>
      <c r="G274" s="49">
        <f>D274*F274</f>
        <v>78.216000000000008</v>
      </c>
      <c r="H274" s="45" t="s">
        <v>140</v>
      </c>
      <c r="I274" s="45">
        <v>101892</v>
      </c>
      <c r="K274" s="232">
        <f>G274/$G$308</f>
        <v>3.561097598290377E-4</v>
      </c>
    </row>
    <row r="275" spans="1:11" s="8" customFormat="1" ht="25.5" x14ac:dyDescent="0.25">
      <c r="A275" s="48" t="s">
        <v>628</v>
      </c>
      <c r="B275" s="78" t="s">
        <v>237</v>
      </c>
      <c r="C275" s="48" t="s">
        <v>9</v>
      </c>
      <c r="D275" s="17">
        <v>1</v>
      </c>
      <c r="E275" s="17">
        <v>65.180000000000007</v>
      </c>
      <c r="F275" s="28">
        <f t="shared" si="32"/>
        <v>78.216000000000008</v>
      </c>
      <c r="G275" s="49">
        <f>D275*F275</f>
        <v>78.216000000000008</v>
      </c>
      <c r="H275" s="45" t="s">
        <v>140</v>
      </c>
      <c r="I275" s="45">
        <v>101892</v>
      </c>
      <c r="K275" s="232">
        <f>G275/$G$308</f>
        <v>3.561097598290377E-4</v>
      </c>
    </row>
    <row r="276" spans="1:11" x14ac:dyDescent="0.25">
      <c r="A276" s="45" t="s">
        <v>462</v>
      </c>
      <c r="B276" s="22" t="s">
        <v>39</v>
      </c>
      <c r="C276" s="22"/>
      <c r="D276" s="18"/>
      <c r="E276" s="18"/>
      <c r="F276" s="18"/>
      <c r="G276" s="49"/>
      <c r="H276" s="52"/>
      <c r="I276" s="45"/>
    </row>
    <row r="277" spans="1:11" ht="25.5" x14ac:dyDescent="0.25">
      <c r="A277" s="48" t="s">
        <v>629</v>
      </c>
      <c r="B277" s="78" t="s">
        <v>107</v>
      </c>
      <c r="C277" s="48" t="s">
        <v>9</v>
      </c>
      <c r="D277" s="17">
        <v>3</v>
      </c>
      <c r="E277" s="17">
        <v>20.95</v>
      </c>
      <c r="F277" s="28">
        <f t="shared" ref="F277:F278" si="33">(E277*0.2)+E277</f>
        <v>25.14</v>
      </c>
      <c r="G277" s="49">
        <f>D277*F277</f>
        <v>75.42</v>
      </c>
      <c r="H277" s="45" t="s">
        <v>140</v>
      </c>
      <c r="I277" s="45">
        <v>91953</v>
      </c>
      <c r="K277" s="232">
        <f>G277/$G$308</f>
        <v>3.4337984665932831E-4</v>
      </c>
    </row>
    <row r="278" spans="1:11" s="8" customFormat="1" ht="38.25" x14ac:dyDescent="0.25">
      <c r="A278" s="48" t="s">
        <v>630</v>
      </c>
      <c r="B278" s="78" t="s">
        <v>298</v>
      </c>
      <c r="C278" s="48" t="s">
        <v>9</v>
      </c>
      <c r="D278" s="17">
        <v>1</v>
      </c>
      <c r="E278" s="17">
        <v>37.26</v>
      </c>
      <c r="F278" s="28">
        <f t="shared" si="33"/>
        <v>44.711999999999996</v>
      </c>
      <c r="G278" s="49">
        <f>D278*F278</f>
        <v>44.711999999999996</v>
      </c>
      <c r="H278" s="45" t="s">
        <v>140</v>
      </c>
      <c r="I278" s="45">
        <v>92023</v>
      </c>
      <c r="K278" s="232">
        <f>G278/$G$308</f>
        <v>2.0356934107440845E-4</v>
      </c>
    </row>
    <row r="279" spans="1:11" s="8" customFormat="1" x14ac:dyDescent="0.25">
      <c r="A279" s="137" t="s">
        <v>543</v>
      </c>
      <c r="B279" s="182" t="s">
        <v>588</v>
      </c>
      <c r="C279" s="182"/>
      <c r="D279" s="139"/>
      <c r="E279" s="139"/>
      <c r="F279" s="139"/>
      <c r="G279" s="176"/>
      <c r="H279" s="141"/>
      <c r="I279" s="137"/>
    </row>
    <row r="280" spans="1:11" s="8" customFormat="1" ht="38.25" x14ac:dyDescent="0.25">
      <c r="A280" s="218" t="s">
        <v>631</v>
      </c>
      <c r="B280" s="219" t="s">
        <v>589</v>
      </c>
      <c r="C280" s="218" t="s">
        <v>9</v>
      </c>
      <c r="D280" s="144">
        <v>1</v>
      </c>
      <c r="E280" s="144">
        <v>20.100000000000001</v>
      </c>
      <c r="F280" s="28">
        <f>(E280*0.2)+E280</f>
        <v>24.12</v>
      </c>
      <c r="G280" s="220">
        <f t="shared" ref="G280" si="34">D280*F280</f>
        <v>24.12</v>
      </c>
      <c r="H280" s="45" t="s">
        <v>140</v>
      </c>
      <c r="I280" s="137">
        <v>91985</v>
      </c>
      <c r="K280" s="232">
        <f>G280/$G$308</f>
        <v>1.0981598914642002E-4</v>
      </c>
    </row>
    <row r="281" spans="1:11" s="8" customFormat="1" x14ac:dyDescent="0.25">
      <c r="A281" s="137" t="s">
        <v>544</v>
      </c>
      <c r="B281" s="182" t="s">
        <v>308</v>
      </c>
      <c r="C281" s="182"/>
      <c r="D281" s="139"/>
      <c r="E281" s="139"/>
      <c r="F281" s="139"/>
      <c r="G281" s="176"/>
      <c r="H281" s="141"/>
      <c r="I281" s="137"/>
    </row>
    <row r="282" spans="1:11" s="8" customFormat="1" ht="25.5" x14ac:dyDescent="0.25">
      <c r="A282" s="212" t="s">
        <v>632</v>
      </c>
      <c r="B282" s="213" t="s">
        <v>307</v>
      </c>
      <c r="C282" s="212" t="s">
        <v>9</v>
      </c>
      <c r="D282" s="17">
        <v>1</v>
      </c>
      <c r="E282" s="214">
        <v>24.13</v>
      </c>
      <c r="F282" s="28">
        <f>(E282*0.2)+E282</f>
        <v>28.956</v>
      </c>
      <c r="G282" s="215">
        <f>D282*F282</f>
        <v>28.956</v>
      </c>
      <c r="H282" s="45" t="s">
        <v>140</v>
      </c>
      <c r="I282" s="216">
        <v>98308</v>
      </c>
      <c r="K282" s="232">
        <f>G282/$G$308</f>
        <v>1.3183382179617488E-4</v>
      </c>
    </row>
    <row r="283" spans="1:11" x14ac:dyDescent="0.25">
      <c r="A283" s="45" t="s">
        <v>595</v>
      </c>
      <c r="B283" s="22" t="s">
        <v>40</v>
      </c>
      <c r="C283" s="22"/>
      <c r="D283" s="18"/>
      <c r="E283" s="18"/>
      <c r="F283" s="18"/>
      <c r="G283" s="49"/>
      <c r="H283" s="52"/>
      <c r="I283" s="45"/>
    </row>
    <row r="284" spans="1:11" ht="38.25" x14ac:dyDescent="0.25">
      <c r="A284" s="217">
        <v>16151</v>
      </c>
      <c r="B284" s="78" t="s">
        <v>299</v>
      </c>
      <c r="C284" s="48" t="s">
        <v>9</v>
      </c>
      <c r="D284" s="17">
        <v>2</v>
      </c>
      <c r="E284" s="17">
        <v>44.8</v>
      </c>
      <c r="F284" s="28">
        <f>(E284*0.2)+E284</f>
        <v>53.76</v>
      </c>
      <c r="G284" s="49">
        <f>D284*F284</f>
        <v>107.52</v>
      </c>
      <c r="H284" s="45" t="s">
        <v>140</v>
      </c>
      <c r="I284" s="45">
        <v>92005</v>
      </c>
      <c r="K284" s="232">
        <f>G284/$G$308</f>
        <v>4.8952799141886738E-4</v>
      </c>
    </row>
    <row r="285" spans="1:11" x14ac:dyDescent="0.25">
      <c r="A285" s="137" t="s">
        <v>596</v>
      </c>
      <c r="B285" s="182" t="s">
        <v>41</v>
      </c>
      <c r="C285" s="182"/>
      <c r="D285" s="139"/>
      <c r="E285" s="139"/>
      <c r="F285" s="139"/>
      <c r="G285" s="176"/>
      <c r="H285" s="141"/>
      <c r="I285" s="137"/>
    </row>
    <row r="286" spans="1:11" ht="51" x14ac:dyDescent="0.25">
      <c r="A286" s="218" t="s">
        <v>633</v>
      </c>
      <c r="B286" s="219" t="s">
        <v>43</v>
      </c>
      <c r="C286" s="218" t="s">
        <v>9</v>
      </c>
      <c r="D286" s="144">
        <v>1</v>
      </c>
      <c r="E286" s="144">
        <f>ANALITICO!G522</f>
        <v>98.611999999999995</v>
      </c>
      <c r="F286" s="28">
        <f>(E286*0.2)+E286</f>
        <v>118.33439999999999</v>
      </c>
      <c r="G286" s="220">
        <f>D286*F286</f>
        <v>118.33439999999999</v>
      </c>
      <c r="H286" s="45" t="s">
        <v>271</v>
      </c>
      <c r="I286" s="137" t="s">
        <v>42</v>
      </c>
      <c r="K286" s="232">
        <f>G286/$G$308</f>
        <v>5.3876489162720247E-4</v>
      </c>
    </row>
    <row r="287" spans="1:11" x14ac:dyDescent="0.25">
      <c r="A287" s="137" t="s">
        <v>597</v>
      </c>
      <c r="B287" s="182" t="s">
        <v>44</v>
      </c>
      <c r="C287" s="182"/>
      <c r="D287" s="139"/>
      <c r="E287" s="139"/>
      <c r="F287" s="139"/>
      <c r="G287" s="176"/>
      <c r="H287" s="141"/>
      <c r="I287" s="137"/>
    </row>
    <row r="288" spans="1:11" ht="51" x14ac:dyDescent="0.25">
      <c r="A288" s="218" t="s">
        <v>634</v>
      </c>
      <c r="B288" s="219" t="s">
        <v>46</v>
      </c>
      <c r="C288" s="218" t="s">
        <v>9</v>
      </c>
      <c r="D288" s="144">
        <v>1</v>
      </c>
      <c r="E288" s="144">
        <f>ANALITICO!G532</f>
        <v>332.98</v>
      </c>
      <c r="F288" s="28">
        <f>(E288*0.2)+E288</f>
        <v>399.57600000000002</v>
      </c>
      <c r="G288" s="220">
        <f>D288*F288</f>
        <v>399.57600000000002</v>
      </c>
      <c r="H288" s="45" t="s">
        <v>271</v>
      </c>
      <c r="I288" s="137" t="s">
        <v>45</v>
      </c>
      <c r="K288" s="232">
        <f>G288/$G$308</f>
        <v>1.8192302520385543E-3</v>
      </c>
    </row>
    <row r="289" spans="1:11" s="8" customFormat="1" x14ac:dyDescent="0.25">
      <c r="A289" s="137" t="s">
        <v>598</v>
      </c>
      <c r="B289" s="182" t="s">
        <v>590</v>
      </c>
      <c r="C289" s="182"/>
      <c r="D289" s="139"/>
      <c r="E289" s="139"/>
      <c r="F289" s="139"/>
      <c r="G289" s="176"/>
      <c r="H289" s="141"/>
      <c r="I289" s="137"/>
    </row>
    <row r="290" spans="1:11" s="8" customFormat="1" ht="25.5" x14ac:dyDescent="0.25">
      <c r="A290" s="218" t="s">
        <v>604</v>
      </c>
      <c r="B290" s="219" t="s">
        <v>591</v>
      </c>
      <c r="C290" s="218" t="s">
        <v>9</v>
      </c>
      <c r="D290" s="144">
        <v>1</v>
      </c>
      <c r="E290" s="144">
        <v>35.06</v>
      </c>
      <c r="F290" s="28">
        <f>(E290*0.2)+E290</f>
        <v>42.072000000000003</v>
      </c>
      <c r="G290" s="220">
        <f>D290*F290</f>
        <v>42.072000000000003</v>
      </c>
      <c r="H290" s="45" t="s">
        <v>140</v>
      </c>
      <c r="I290" s="137">
        <v>91987</v>
      </c>
      <c r="K290" s="232">
        <f>G290/$G$308</f>
        <v>1.9154968057082022E-4</v>
      </c>
    </row>
    <row r="291" spans="1:11" x14ac:dyDescent="0.25">
      <c r="A291" s="45" t="s">
        <v>599</v>
      </c>
      <c r="B291" s="22" t="s">
        <v>47</v>
      </c>
      <c r="C291" s="22"/>
      <c r="D291" s="18"/>
      <c r="E291" s="18"/>
      <c r="F291" s="18"/>
      <c r="G291" s="49"/>
      <c r="H291" s="52"/>
      <c r="I291" s="45"/>
    </row>
    <row r="292" spans="1:11" ht="25.5" x14ac:dyDescent="0.25">
      <c r="A292" s="48" t="s">
        <v>603</v>
      </c>
      <c r="B292" s="78" t="s">
        <v>48</v>
      </c>
      <c r="C292" s="48" t="s">
        <v>9</v>
      </c>
      <c r="D292" s="17">
        <v>1</v>
      </c>
      <c r="E292" s="23">
        <v>84.84</v>
      </c>
      <c r="F292" s="28">
        <f>(E292*0.2)+E292</f>
        <v>101.80800000000001</v>
      </c>
      <c r="G292" s="49">
        <f>D292*F292</f>
        <v>101.80800000000001</v>
      </c>
      <c r="H292" s="45" t="s">
        <v>140</v>
      </c>
      <c r="I292" s="45">
        <v>96985</v>
      </c>
      <c r="K292" s="232">
        <f>G292/$G$308</f>
        <v>4.6352181687474005E-4</v>
      </c>
    </row>
    <row r="293" spans="1:11" x14ac:dyDescent="0.25">
      <c r="A293" s="45" t="s">
        <v>600</v>
      </c>
      <c r="B293" s="22" t="s">
        <v>592</v>
      </c>
      <c r="C293" s="22"/>
      <c r="D293" s="18"/>
      <c r="E293" s="18"/>
      <c r="F293" s="18"/>
      <c r="G293" s="49"/>
      <c r="H293" s="52"/>
      <c r="I293" s="45"/>
    </row>
    <row r="294" spans="1:11" s="8" customFormat="1" ht="38.25" x14ac:dyDescent="0.25">
      <c r="A294" s="48" t="s">
        <v>601</v>
      </c>
      <c r="B294" s="78" t="s">
        <v>593</v>
      </c>
      <c r="C294" s="48" t="s">
        <v>9</v>
      </c>
      <c r="D294" s="23">
        <v>4</v>
      </c>
      <c r="E294" s="23">
        <v>36.21</v>
      </c>
      <c r="F294" s="28">
        <f>(E294*0.2)+E294</f>
        <v>43.451999999999998</v>
      </c>
      <c r="G294" s="49">
        <f>D294*F294</f>
        <v>173.80799999999999</v>
      </c>
      <c r="H294" s="45" t="s">
        <v>140</v>
      </c>
      <c r="I294" s="45">
        <v>97592</v>
      </c>
      <c r="K294" s="232">
        <f>G294/$G$308</f>
        <v>7.9133073969987441E-4</v>
      </c>
    </row>
    <row r="295" spans="1:11" s="8" customFormat="1" ht="25.5" x14ac:dyDescent="0.25">
      <c r="A295" s="48" t="s">
        <v>602</v>
      </c>
      <c r="B295" s="78" t="s">
        <v>594</v>
      </c>
      <c r="C295" s="48" t="s">
        <v>9</v>
      </c>
      <c r="D295" s="23">
        <v>4</v>
      </c>
      <c r="E295" s="23">
        <v>17.940000000000001</v>
      </c>
      <c r="F295" s="28">
        <f>(E295*0.2)+E295</f>
        <v>21.528000000000002</v>
      </c>
      <c r="G295" s="49">
        <f>D295*F295</f>
        <v>86.112000000000009</v>
      </c>
      <c r="H295" s="45" t="s">
        <v>140</v>
      </c>
      <c r="I295" s="45">
        <v>97610</v>
      </c>
      <c r="K295" s="232">
        <f>G295/$G$308</f>
        <v>3.9205947169886079E-4</v>
      </c>
    </row>
    <row r="296" spans="1:11" s="8" customFormat="1" x14ac:dyDescent="0.25">
      <c r="A296" s="56"/>
      <c r="B296" s="57"/>
      <c r="C296" s="56"/>
      <c r="D296" s="26"/>
      <c r="E296" s="26"/>
      <c r="F296" s="58"/>
      <c r="G296" s="58"/>
      <c r="H296" s="55"/>
      <c r="I296" s="36"/>
    </row>
    <row r="297" spans="1:11" s="8" customFormat="1" x14ac:dyDescent="0.25">
      <c r="A297" s="37">
        <v>17</v>
      </c>
      <c r="B297" s="38" t="s">
        <v>72</v>
      </c>
      <c r="C297" s="59"/>
      <c r="D297" s="77"/>
      <c r="E297" s="77"/>
      <c r="F297" s="76"/>
      <c r="G297" s="76"/>
      <c r="H297" s="40" t="s">
        <v>63</v>
      </c>
      <c r="I297" s="41">
        <f>SUM(G300:G306)</f>
        <v>5017.2297360000002</v>
      </c>
    </row>
    <row r="298" spans="1:11" s="8" customFormat="1" x14ac:dyDescent="0.25">
      <c r="A298" s="61"/>
      <c r="B298" s="57"/>
      <c r="C298" s="56"/>
      <c r="D298" s="26"/>
      <c r="E298" s="26"/>
      <c r="F298" s="58"/>
      <c r="G298" s="58"/>
      <c r="H298" s="55"/>
      <c r="I298" s="36"/>
    </row>
    <row r="299" spans="1:11" s="8" customFormat="1" x14ac:dyDescent="0.25">
      <c r="A299" s="42" t="s">
        <v>736</v>
      </c>
      <c r="B299" s="25" t="s">
        <v>729</v>
      </c>
      <c r="C299" s="61"/>
      <c r="D299" s="26"/>
      <c r="E299" s="26"/>
      <c r="F299" s="20"/>
      <c r="G299" s="20"/>
      <c r="H299" s="55"/>
      <c r="I299" s="55"/>
    </row>
    <row r="300" spans="1:11" s="8" customFormat="1" ht="51" x14ac:dyDescent="0.25">
      <c r="A300" s="61" t="s">
        <v>740</v>
      </c>
      <c r="B300" s="62" t="s">
        <v>730</v>
      </c>
      <c r="C300" s="48" t="s">
        <v>11</v>
      </c>
      <c r="D300" s="17">
        <v>68.41</v>
      </c>
      <c r="E300" s="17">
        <v>6.69</v>
      </c>
      <c r="F300" s="28">
        <f>(E300*0.2)+E300</f>
        <v>8.0280000000000005</v>
      </c>
      <c r="G300" s="28">
        <f>F300*D300</f>
        <v>549.19547999999998</v>
      </c>
      <c r="H300" s="45" t="s">
        <v>140</v>
      </c>
      <c r="I300" s="45">
        <v>100981</v>
      </c>
      <c r="K300" s="232">
        <f>G300/$G$308</f>
        <v>2.50043303776712E-3</v>
      </c>
    </row>
    <row r="301" spans="1:11" s="8" customFormat="1" x14ac:dyDescent="0.25">
      <c r="A301" s="167" t="s">
        <v>737</v>
      </c>
      <c r="B301" s="206" t="s">
        <v>731</v>
      </c>
      <c r="C301" s="207"/>
      <c r="D301" s="75"/>
      <c r="E301" s="75"/>
      <c r="F301" s="168"/>
      <c r="G301" s="168"/>
      <c r="H301" s="169"/>
      <c r="I301" s="169"/>
    </row>
    <row r="302" spans="1:11" s="8" customFormat="1" ht="51" x14ac:dyDescent="0.25">
      <c r="A302" s="208" t="s">
        <v>741</v>
      </c>
      <c r="B302" s="209" t="s">
        <v>731</v>
      </c>
      <c r="C302" s="207" t="s">
        <v>11</v>
      </c>
      <c r="D302" s="75">
        <v>68.41</v>
      </c>
      <c r="E302" s="75">
        <f>ANALITICO!G540</f>
        <v>21.6</v>
      </c>
      <c r="F302" s="28">
        <f>(E302*0.2)+E302</f>
        <v>25.92</v>
      </c>
      <c r="G302" s="49">
        <f>D302*F302</f>
        <v>1773.1872000000001</v>
      </c>
      <c r="H302" s="169" t="s">
        <v>732</v>
      </c>
      <c r="I302" s="169"/>
      <c r="K302" s="232">
        <f>G302/$G$308</f>
        <v>8.07314702776828E-3</v>
      </c>
    </row>
    <row r="303" spans="1:11" s="8" customFormat="1" x14ac:dyDescent="0.25">
      <c r="A303" s="45" t="s">
        <v>738</v>
      </c>
      <c r="B303" s="22" t="s">
        <v>733</v>
      </c>
      <c r="C303" s="48"/>
      <c r="D303" s="17"/>
      <c r="E303" s="23"/>
      <c r="F303" s="28"/>
      <c r="G303" s="28"/>
      <c r="H303" s="45"/>
      <c r="I303" s="45"/>
    </row>
    <row r="304" spans="1:11" s="8" customFormat="1" ht="25.5" x14ac:dyDescent="0.25">
      <c r="A304" s="48" t="s">
        <v>742</v>
      </c>
      <c r="B304" s="78" t="s">
        <v>734</v>
      </c>
      <c r="C304" s="48" t="s">
        <v>124</v>
      </c>
      <c r="D304" s="17">
        <v>684.14</v>
      </c>
      <c r="E304" s="210">
        <v>2.12</v>
      </c>
      <c r="F304" s="28">
        <f>(E304*0.2)+E304</f>
        <v>2.544</v>
      </c>
      <c r="G304" s="28">
        <f>D304*F304</f>
        <v>1740.45216</v>
      </c>
      <c r="H304" s="45" t="s">
        <v>140</v>
      </c>
      <c r="I304" s="211">
        <v>97914</v>
      </c>
      <c r="K304" s="232">
        <f>G304/$G$308</f>
        <v>7.9241076083094233E-3</v>
      </c>
    </row>
    <row r="305" spans="1:11" x14ac:dyDescent="0.25">
      <c r="A305" s="45" t="s">
        <v>739</v>
      </c>
      <c r="B305" s="22" t="s">
        <v>49</v>
      </c>
      <c r="C305" s="22"/>
      <c r="D305" s="18"/>
      <c r="E305" s="18"/>
      <c r="F305" s="18"/>
      <c r="G305" s="18"/>
      <c r="H305" s="52"/>
      <c r="I305" s="45"/>
    </row>
    <row r="306" spans="1:11" ht="51" x14ac:dyDescent="0.25">
      <c r="A306" s="48" t="s">
        <v>743</v>
      </c>
      <c r="B306" s="78" t="s">
        <v>49</v>
      </c>
      <c r="C306" s="48" t="s">
        <v>8</v>
      </c>
      <c r="D306" s="17">
        <v>57.88</v>
      </c>
      <c r="E306" s="17">
        <f>ANALITICO!G548</f>
        <v>13.740999999999998</v>
      </c>
      <c r="F306" s="28">
        <f>(E306*0.2)+E306</f>
        <v>16.489199999999997</v>
      </c>
      <c r="G306" s="49">
        <f>D306*F306</f>
        <v>954.3948959999999</v>
      </c>
      <c r="H306" s="45" t="s">
        <v>268</v>
      </c>
      <c r="I306" s="45" t="s">
        <v>269</v>
      </c>
      <c r="K306" s="232">
        <f>G306/$G$308</f>
        <v>4.345266150105085E-3</v>
      </c>
    </row>
    <row r="307" spans="1:11" s="8" customFormat="1" x14ac:dyDescent="0.25">
      <c r="A307" s="78"/>
      <c r="B307" s="78"/>
      <c r="C307" s="48"/>
      <c r="D307" s="17"/>
      <c r="E307" s="17"/>
      <c r="F307" s="49"/>
      <c r="G307" s="49"/>
      <c r="H307" s="50"/>
      <c r="I307" s="45"/>
    </row>
    <row r="308" spans="1:11" x14ac:dyDescent="0.25">
      <c r="A308" s="292" t="s">
        <v>135</v>
      </c>
      <c r="B308" s="292"/>
      <c r="C308" s="292"/>
      <c r="D308" s="292"/>
      <c r="E308" s="292"/>
      <c r="F308" s="163"/>
      <c r="G308" s="69">
        <f>SUM(I297,I239,I180,I173,I162,I145,I138,I121,I112,I96,I81,I76,I69,I51,I44,I27,I11)</f>
        <v>219640.14700846781</v>
      </c>
      <c r="H308" s="70"/>
      <c r="I308" s="71"/>
    </row>
    <row r="309" spans="1:11" x14ac:dyDescent="0.25">
      <c r="A309" s="303" t="s">
        <v>231</v>
      </c>
      <c r="B309" s="303"/>
      <c r="C309" s="303"/>
      <c r="D309" s="303"/>
      <c r="E309" s="303"/>
      <c r="F309" s="303"/>
      <c r="G309" s="303"/>
      <c r="H309" s="303"/>
      <c r="I309" s="303"/>
    </row>
    <row r="310" spans="1:11" ht="29.25" customHeight="1" x14ac:dyDescent="0.25">
      <c r="A310" s="131" t="s">
        <v>232</v>
      </c>
      <c r="B310" s="304" t="s">
        <v>233</v>
      </c>
      <c r="C310" s="304"/>
      <c r="D310" s="304"/>
      <c r="E310" s="304"/>
      <c r="F310" s="304"/>
      <c r="G310" s="304"/>
      <c r="H310" s="304"/>
      <c r="I310" s="304"/>
      <c r="K310" s="233">
        <f>SUM(K14:K306)</f>
        <v>1</v>
      </c>
    </row>
    <row r="311" spans="1:11" x14ac:dyDescent="0.25">
      <c r="A311" s="8"/>
      <c r="B311" s="8"/>
      <c r="C311" s="8"/>
      <c r="D311" s="8"/>
      <c r="E311" s="8"/>
      <c r="F311" s="136"/>
      <c r="G311" s="10">
        <f>SUM(G14:G306)</f>
        <v>219640.14700846776</v>
      </c>
      <c r="H311" s="8"/>
      <c r="I311" s="8"/>
    </row>
    <row r="312" spans="1:11" x14ac:dyDescent="0.25">
      <c r="A312" s="8"/>
      <c r="B312" s="8"/>
      <c r="C312" s="8"/>
      <c r="D312" s="8"/>
      <c r="E312" s="8"/>
      <c r="F312" s="136"/>
      <c r="G312" s="8"/>
      <c r="H312" s="8"/>
      <c r="I312" s="10"/>
    </row>
    <row r="313" spans="1:11" x14ac:dyDescent="0.25">
      <c r="A313" s="8"/>
      <c r="B313" s="8"/>
      <c r="C313" s="8"/>
      <c r="D313" s="8"/>
      <c r="E313" s="8"/>
      <c r="F313" s="136"/>
      <c r="G313" s="10"/>
      <c r="H313" s="8"/>
      <c r="I313" s="8"/>
    </row>
    <row r="314" spans="1:11" s="8" customFormat="1" x14ac:dyDescent="0.25">
      <c r="F314" s="136"/>
    </row>
    <row r="315" spans="1:11" s="8" customFormat="1" x14ac:dyDescent="0.25">
      <c r="F315" s="136"/>
    </row>
    <row r="316" spans="1:11" s="8" customFormat="1" x14ac:dyDescent="0.25">
      <c r="F316" s="136"/>
    </row>
    <row r="317" spans="1:11" s="8" customFormat="1" x14ac:dyDescent="0.25">
      <c r="F317" s="136"/>
    </row>
    <row r="318" spans="1:11" s="8" customFormat="1" x14ac:dyDescent="0.25">
      <c r="F318" s="136"/>
    </row>
    <row r="319" spans="1:11" s="8" customFormat="1" x14ac:dyDescent="0.25">
      <c r="F319" s="136"/>
    </row>
    <row r="320" spans="1:11" s="8" customFormat="1" x14ac:dyDescent="0.25">
      <c r="F320" s="136"/>
    </row>
    <row r="321" spans="1:9" x14ac:dyDescent="0.25">
      <c r="A321" s="8"/>
      <c r="B321" s="8"/>
      <c r="C321" s="8"/>
      <c r="D321" s="8"/>
      <c r="E321" s="8"/>
      <c r="F321" s="136"/>
      <c r="G321" s="8"/>
      <c r="H321" s="8"/>
      <c r="I321" s="8"/>
    </row>
    <row r="322" spans="1:9" x14ac:dyDescent="0.25">
      <c r="A322" s="8"/>
      <c r="B322" s="8"/>
      <c r="C322" s="8"/>
      <c r="D322" s="8"/>
      <c r="E322" s="8"/>
      <c r="F322" s="136"/>
      <c r="G322" s="8"/>
      <c r="H322" s="8"/>
      <c r="I322" s="8"/>
    </row>
    <row r="323" spans="1:9" ht="15.75" x14ac:dyDescent="0.25">
      <c r="A323" s="305" t="s">
        <v>181</v>
      </c>
      <c r="B323" s="305"/>
      <c r="C323" s="305"/>
      <c r="D323" s="305"/>
      <c r="E323" s="8"/>
      <c r="F323" s="136"/>
      <c r="G323" s="8"/>
      <c r="H323" s="8"/>
      <c r="I323" s="8"/>
    </row>
    <row r="324" spans="1:9" ht="15.75" x14ac:dyDescent="0.25">
      <c r="A324" s="305" t="s">
        <v>182</v>
      </c>
      <c r="B324" s="305"/>
      <c r="C324" s="132"/>
      <c r="D324" s="132"/>
      <c r="E324" s="8"/>
      <c r="F324" s="136"/>
      <c r="G324" s="8"/>
      <c r="H324" s="8"/>
      <c r="I324" s="8"/>
    </row>
    <row r="325" spans="1:9" ht="15.75" x14ac:dyDescent="0.25">
      <c r="A325" s="305" t="s">
        <v>183</v>
      </c>
      <c r="B325" s="305"/>
      <c r="C325" s="305"/>
      <c r="D325" s="305"/>
      <c r="E325" s="8"/>
      <c r="F325" s="136"/>
      <c r="G325" s="8"/>
      <c r="H325" s="8"/>
      <c r="I325" s="8"/>
    </row>
  </sheetData>
  <mergeCells count="16">
    <mergeCell ref="K86:K88"/>
    <mergeCell ref="A309:I309"/>
    <mergeCell ref="B310:I310"/>
    <mergeCell ref="A323:D323"/>
    <mergeCell ref="A324:B324"/>
    <mergeCell ref="A325:D325"/>
    <mergeCell ref="A3:I3"/>
    <mergeCell ref="G1:I1"/>
    <mergeCell ref="G2:I2"/>
    <mergeCell ref="A308:E308"/>
    <mergeCell ref="G5:I5"/>
    <mergeCell ref="A4:I4"/>
    <mergeCell ref="G7:I7"/>
    <mergeCell ref="G6:I6"/>
    <mergeCell ref="B6:F6"/>
    <mergeCell ref="G8:I8"/>
  </mergeCells>
  <phoneticPr fontId="32" type="noConversion"/>
  <conditionalFormatting sqref="D18:F18">
    <cfRule type="cellIs" dxfId="74" priority="3" stopIfTrue="1" operator="equal">
      <formula>0</formula>
    </cfRule>
  </conditionalFormatting>
  <conditionalFormatting sqref="E60">
    <cfRule type="cellIs" dxfId="73" priority="2" stopIfTrue="1" operator="equal">
      <formula>0</formula>
    </cfRule>
  </conditionalFormatting>
  <conditionalFormatting sqref="E20:E21">
    <cfRule type="cellIs" dxfId="72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53" orientation="portrait" verticalDpi="4294967295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910FD-D658-4586-826F-3ACB64468EEB}">
  <dimension ref="A1:J47"/>
  <sheetViews>
    <sheetView topLeftCell="A16" workbookViewId="0">
      <selection activeCell="M29" sqref="M29"/>
    </sheetView>
  </sheetViews>
  <sheetFormatPr defaultRowHeight="15" x14ac:dyDescent="0.25"/>
  <cols>
    <col min="1" max="3" width="12.42578125" customWidth="1"/>
  </cols>
  <sheetData>
    <row r="1" spans="1:10" x14ac:dyDescent="0.25">
      <c r="A1" s="80"/>
      <c r="B1" s="81"/>
      <c r="C1" s="81"/>
      <c r="D1" s="81"/>
      <c r="E1" s="82"/>
      <c r="F1" s="306" t="s">
        <v>142</v>
      </c>
      <c r="G1" s="306"/>
      <c r="H1" s="306"/>
      <c r="I1" s="306"/>
      <c r="J1" s="307"/>
    </row>
    <row r="2" spans="1:10" ht="30" customHeight="1" x14ac:dyDescent="0.25">
      <c r="A2" s="83"/>
      <c r="B2" s="8"/>
      <c r="C2" s="8"/>
      <c r="D2" s="8"/>
      <c r="E2" s="84"/>
      <c r="F2" s="308" t="s">
        <v>143</v>
      </c>
      <c r="G2" s="308"/>
      <c r="H2" s="308"/>
      <c r="I2" s="308"/>
      <c r="J2" s="309"/>
    </row>
    <row r="3" spans="1:10" x14ac:dyDescent="0.25">
      <c r="A3" s="310" t="s">
        <v>144</v>
      </c>
      <c r="B3" s="310"/>
      <c r="C3" s="310"/>
      <c r="D3" s="310"/>
      <c r="E3" s="310"/>
      <c r="F3" s="310"/>
      <c r="G3" s="310"/>
      <c r="H3" s="310"/>
      <c r="I3" s="310"/>
      <c r="J3" s="310"/>
    </row>
    <row r="4" spans="1:10" x14ac:dyDescent="0.25">
      <c r="A4" s="311" t="s">
        <v>468</v>
      </c>
      <c r="B4" s="311"/>
      <c r="C4" s="311"/>
      <c r="D4" s="311"/>
      <c r="E4" s="311"/>
      <c r="F4" s="311"/>
      <c r="G4" s="311"/>
      <c r="H4" s="311"/>
      <c r="I4" s="311"/>
      <c r="J4" s="311"/>
    </row>
    <row r="5" spans="1:10" x14ac:dyDescent="0.25">
      <c r="A5" s="85"/>
      <c r="B5" s="85"/>
      <c r="C5" s="85"/>
      <c r="D5" s="85"/>
      <c r="E5" s="85"/>
      <c r="F5" s="85"/>
      <c r="G5" s="85"/>
      <c r="H5" s="85"/>
      <c r="I5" s="85"/>
      <c r="J5" s="85"/>
    </row>
    <row r="6" spans="1:10" x14ac:dyDescent="0.25">
      <c r="A6" s="312" t="s">
        <v>145</v>
      </c>
      <c r="B6" s="312"/>
      <c r="C6" s="312"/>
      <c r="D6" s="312"/>
      <c r="E6" s="312"/>
      <c r="F6" s="312"/>
      <c r="G6" s="312"/>
      <c r="H6" s="312"/>
      <c r="I6" s="313">
        <v>1</v>
      </c>
      <c r="J6" s="313"/>
    </row>
    <row r="7" spans="1:10" x14ac:dyDescent="0.25">
      <c r="A7" s="315" t="s">
        <v>146</v>
      </c>
      <c r="B7" s="315"/>
      <c r="C7" s="315"/>
      <c r="D7" s="315"/>
      <c r="E7" s="315"/>
      <c r="F7" s="315"/>
      <c r="G7" s="315"/>
      <c r="H7" s="315"/>
      <c r="I7" s="313">
        <v>0.03</v>
      </c>
      <c r="J7" s="313"/>
    </row>
    <row r="8" spans="1:10" x14ac:dyDescent="0.25">
      <c r="A8" s="86"/>
      <c r="B8" s="86"/>
      <c r="C8" s="86"/>
      <c r="D8" s="86"/>
      <c r="E8" s="86"/>
      <c r="F8" s="86"/>
      <c r="G8" s="86"/>
      <c r="H8" s="86"/>
      <c r="I8" s="86"/>
      <c r="J8" s="86"/>
    </row>
    <row r="9" spans="1:10" ht="18" x14ac:dyDescent="0.25">
      <c r="A9" s="316" t="s">
        <v>147</v>
      </c>
      <c r="B9" s="316"/>
      <c r="C9" s="316"/>
      <c r="D9" s="316"/>
      <c r="E9" s="316"/>
      <c r="F9" s="316"/>
      <c r="G9" s="316"/>
      <c r="H9" s="316"/>
      <c r="I9" s="316"/>
      <c r="J9" s="316"/>
    </row>
    <row r="10" spans="1:10" x14ac:dyDescent="0.25">
      <c r="A10" s="87"/>
      <c r="B10" s="87"/>
      <c r="C10" s="87"/>
      <c r="D10" s="87"/>
      <c r="E10" s="87"/>
      <c r="F10" s="87"/>
      <c r="G10" s="87"/>
      <c r="H10" s="87"/>
      <c r="I10" s="87"/>
      <c r="J10" s="87"/>
    </row>
    <row r="11" spans="1:10" x14ac:dyDescent="0.25">
      <c r="A11" s="310" t="s">
        <v>148</v>
      </c>
      <c r="B11" s="310"/>
      <c r="C11" s="310"/>
      <c r="D11" s="310"/>
      <c r="E11" s="310"/>
      <c r="F11" s="310"/>
      <c r="G11" s="310"/>
      <c r="H11" s="310"/>
      <c r="I11" s="310"/>
      <c r="J11" s="310"/>
    </row>
    <row r="12" spans="1:10" x14ac:dyDescent="0.25">
      <c r="A12" s="317" t="s">
        <v>466</v>
      </c>
      <c r="B12" s="317"/>
      <c r="C12" s="317"/>
      <c r="D12" s="317"/>
      <c r="E12" s="317"/>
      <c r="F12" s="317"/>
      <c r="G12" s="317"/>
      <c r="H12" s="317"/>
      <c r="I12" s="317"/>
      <c r="J12" s="317"/>
    </row>
    <row r="13" spans="1:10" x14ac:dyDescent="0.25">
      <c r="A13" s="87"/>
      <c r="B13" s="87"/>
      <c r="C13" s="87"/>
      <c r="D13" s="87"/>
      <c r="E13" s="87"/>
      <c r="F13" s="87"/>
      <c r="G13" s="87"/>
      <c r="H13" s="87"/>
      <c r="I13" s="87"/>
      <c r="J13" s="87"/>
    </row>
    <row r="14" spans="1:10" x14ac:dyDescent="0.25">
      <c r="A14" s="318" t="s">
        <v>149</v>
      </c>
      <c r="B14" s="318"/>
      <c r="C14" s="318"/>
      <c r="D14" s="318"/>
      <c r="E14" s="318"/>
      <c r="F14" s="318"/>
      <c r="G14" s="318"/>
      <c r="H14" s="318"/>
      <c r="I14" s="318" t="s">
        <v>150</v>
      </c>
      <c r="J14" s="319" t="s">
        <v>151</v>
      </c>
    </row>
    <row r="15" spans="1:10" x14ac:dyDescent="0.25">
      <c r="A15" s="318"/>
      <c r="B15" s="318"/>
      <c r="C15" s="318"/>
      <c r="D15" s="318"/>
      <c r="E15" s="318"/>
      <c r="F15" s="318"/>
      <c r="G15" s="318"/>
      <c r="H15" s="318"/>
      <c r="I15" s="318"/>
      <c r="J15" s="319"/>
    </row>
    <row r="16" spans="1:10" x14ac:dyDescent="0.25">
      <c r="A16" s="314" t="s">
        <v>152</v>
      </c>
      <c r="B16" s="314"/>
      <c r="C16" s="314"/>
      <c r="D16" s="314"/>
      <c r="E16" s="314"/>
      <c r="F16" s="314"/>
      <c r="G16" s="314"/>
      <c r="H16" s="314"/>
      <c r="I16" s="88" t="s">
        <v>153</v>
      </c>
      <c r="J16" s="89">
        <v>1.9E-2</v>
      </c>
    </row>
    <row r="17" spans="1:10" x14ac:dyDescent="0.25">
      <c r="A17" s="314" t="s">
        <v>154</v>
      </c>
      <c r="B17" s="314"/>
      <c r="C17" s="314"/>
      <c r="D17" s="314"/>
      <c r="E17" s="314"/>
      <c r="F17" s="314"/>
      <c r="G17" s="314"/>
      <c r="H17" s="314"/>
      <c r="I17" s="88" t="s">
        <v>155</v>
      </c>
      <c r="J17" s="89">
        <v>3.0000000000000001E-3</v>
      </c>
    </row>
    <row r="18" spans="1:10" x14ac:dyDescent="0.25">
      <c r="A18" s="314" t="s">
        <v>156</v>
      </c>
      <c r="B18" s="314"/>
      <c r="C18" s="314"/>
      <c r="D18" s="314"/>
      <c r="E18" s="314"/>
      <c r="F18" s="314"/>
      <c r="G18" s="314"/>
      <c r="H18" s="314"/>
      <c r="I18" s="88" t="s">
        <v>157</v>
      </c>
      <c r="J18" s="89">
        <v>5.0000000000000001E-3</v>
      </c>
    </row>
    <row r="19" spans="1:10" x14ac:dyDescent="0.25">
      <c r="A19" s="314" t="s">
        <v>158</v>
      </c>
      <c r="B19" s="314"/>
      <c r="C19" s="314"/>
      <c r="D19" s="314"/>
      <c r="E19" s="314"/>
      <c r="F19" s="314"/>
      <c r="G19" s="314"/>
      <c r="H19" s="314"/>
      <c r="I19" s="88" t="s">
        <v>159</v>
      </c>
      <c r="J19" s="89">
        <v>4.0000000000000001E-3</v>
      </c>
    </row>
    <row r="20" spans="1:10" x14ac:dyDescent="0.25">
      <c r="A20" s="314" t="s">
        <v>160</v>
      </c>
      <c r="B20" s="314"/>
      <c r="C20" s="314"/>
      <c r="D20" s="314"/>
      <c r="E20" s="314"/>
      <c r="F20" s="314"/>
      <c r="G20" s="314"/>
      <c r="H20" s="314"/>
      <c r="I20" s="88" t="s">
        <v>161</v>
      </c>
      <c r="J20" s="89">
        <v>3.4000000000000002E-2</v>
      </c>
    </row>
    <row r="21" spans="1:10" x14ac:dyDescent="0.25">
      <c r="A21" s="314" t="s">
        <v>162</v>
      </c>
      <c r="B21" s="314"/>
      <c r="C21" s="314"/>
      <c r="D21" s="314"/>
      <c r="E21" s="314"/>
      <c r="F21" s="314"/>
      <c r="G21" s="314"/>
      <c r="H21" s="314"/>
      <c r="I21" s="88" t="s">
        <v>163</v>
      </c>
      <c r="J21" s="89">
        <v>3.6499999999999998E-2</v>
      </c>
    </row>
    <row r="22" spans="1:10" x14ac:dyDescent="0.25">
      <c r="A22" s="314" t="s">
        <v>164</v>
      </c>
      <c r="B22" s="314"/>
      <c r="C22" s="314"/>
      <c r="D22" s="314"/>
      <c r="E22" s="314"/>
      <c r="F22" s="314"/>
      <c r="G22" s="314"/>
      <c r="H22" s="314"/>
      <c r="I22" s="88" t="s">
        <v>165</v>
      </c>
      <c r="J22" s="90">
        <v>0.03</v>
      </c>
    </row>
    <row r="23" spans="1:10" x14ac:dyDescent="0.25">
      <c r="A23" s="314" t="s">
        <v>166</v>
      </c>
      <c r="B23" s="314"/>
      <c r="C23" s="314"/>
      <c r="D23" s="314"/>
      <c r="E23" s="314"/>
      <c r="F23" s="314"/>
      <c r="G23" s="314"/>
      <c r="H23" s="314"/>
      <c r="I23" s="88" t="s">
        <v>167</v>
      </c>
      <c r="J23" s="90">
        <v>4.4999999999999998E-2</v>
      </c>
    </row>
    <row r="24" spans="1:10" ht="28.5" x14ac:dyDescent="0.25">
      <c r="A24" s="320" t="s">
        <v>168</v>
      </c>
      <c r="B24" s="320"/>
      <c r="C24" s="320"/>
      <c r="D24" s="320"/>
      <c r="E24" s="320"/>
      <c r="F24" s="320"/>
      <c r="G24" s="320"/>
      <c r="H24" s="320"/>
      <c r="I24" s="91" t="s">
        <v>169</v>
      </c>
      <c r="J24" s="92">
        <f>ROUND((((1+J17+J16+J18)*(1+J19)*(1+J20)/(1-(J21+J22+J23)))-1),4)</f>
        <v>0.2</v>
      </c>
    </row>
    <row r="25" spans="1:10" x14ac:dyDescent="0.25">
      <c r="A25" s="87"/>
      <c r="B25" s="87"/>
      <c r="C25" s="87"/>
      <c r="D25" s="87"/>
      <c r="E25" s="87"/>
      <c r="F25" s="87"/>
      <c r="G25" s="87"/>
      <c r="H25" s="87"/>
      <c r="I25" s="87"/>
      <c r="J25" s="87"/>
    </row>
    <row r="26" spans="1:10" x14ac:dyDescent="0.25">
      <c r="A26" s="87"/>
      <c r="B26" s="87"/>
      <c r="C26" s="87"/>
      <c r="D26" s="87"/>
      <c r="E26" s="87"/>
      <c r="F26" s="87"/>
      <c r="G26" s="87"/>
      <c r="H26" s="87"/>
      <c r="I26" s="87"/>
      <c r="J26" s="87"/>
    </row>
    <row r="27" spans="1:10" x14ac:dyDescent="0.25">
      <c r="A27" s="321" t="s">
        <v>170</v>
      </c>
      <c r="B27" s="321"/>
      <c r="C27" s="321"/>
      <c r="D27" s="321"/>
      <c r="E27" s="321"/>
      <c r="F27" s="321"/>
      <c r="G27" s="321"/>
      <c r="H27" s="321"/>
      <c r="I27" s="321"/>
      <c r="J27" s="321"/>
    </row>
    <row r="28" spans="1:10" ht="15.75" x14ac:dyDescent="0.25">
      <c r="A28" s="93"/>
      <c r="B28" s="93"/>
      <c r="C28" s="93"/>
      <c r="D28" s="322" t="s">
        <v>171</v>
      </c>
      <c r="E28" s="323" t="s">
        <v>172</v>
      </c>
      <c r="F28" s="323"/>
      <c r="G28" s="323"/>
      <c r="H28" s="324" t="s">
        <v>173</v>
      </c>
      <c r="I28" s="93"/>
      <c r="J28" s="93"/>
    </row>
    <row r="29" spans="1:10" ht="15.75" x14ac:dyDescent="0.25">
      <c r="A29" s="93"/>
      <c r="B29" s="93"/>
      <c r="C29" s="93"/>
      <c r="D29" s="322"/>
      <c r="E29" s="325" t="s">
        <v>174</v>
      </c>
      <c r="F29" s="325"/>
      <c r="G29" s="325"/>
      <c r="H29" s="324"/>
      <c r="I29" s="93"/>
      <c r="J29" s="93"/>
    </row>
    <row r="30" spans="1:10" x14ac:dyDescent="0.25">
      <c r="A30" s="94"/>
      <c r="B30" s="94"/>
      <c r="C30" s="94"/>
      <c r="D30" s="94"/>
      <c r="E30" s="94"/>
      <c r="F30" s="94"/>
      <c r="G30" s="94"/>
      <c r="H30" s="94"/>
      <c r="I30" s="94"/>
      <c r="J30" s="94"/>
    </row>
    <row r="31" spans="1:10" ht="20.25" customHeight="1" x14ac:dyDescent="0.25">
      <c r="A31" s="328" t="s">
        <v>175</v>
      </c>
      <c r="B31" s="328"/>
      <c r="C31" s="328"/>
      <c r="D31" s="328"/>
      <c r="E31" s="328"/>
      <c r="F31" s="328"/>
      <c r="G31" s="328"/>
      <c r="H31" s="328"/>
      <c r="I31" s="328"/>
      <c r="J31" s="328"/>
    </row>
    <row r="32" spans="1:10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</row>
    <row r="33" spans="1:10" ht="24.75" customHeight="1" x14ac:dyDescent="0.25">
      <c r="A33" s="328" t="s">
        <v>176</v>
      </c>
      <c r="B33" s="328"/>
      <c r="C33" s="328"/>
      <c r="D33" s="328"/>
      <c r="E33" s="328"/>
      <c r="F33" s="328"/>
      <c r="G33" s="328"/>
      <c r="H33" s="328"/>
      <c r="I33" s="328"/>
      <c r="J33" s="328"/>
    </row>
    <row r="34" spans="1:10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</row>
    <row r="35" spans="1:10" x14ac:dyDescent="0.25">
      <c r="A35" s="87" t="s">
        <v>177</v>
      </c>
      <c r="B35" s="87"/>
      <c r="C35" s="87"/>
      <c r="D35" s="87"/>
      <c r="E35" s="87"/>
      <c r="F35" s="87"/>
      <c r="G35" s="87"/>
      <c r="H35" s="87"/>
      <c r="I35" s="87"/>
      <c r="J35" s="87"/>
    </row>
    <row r="36" spans="1:10" x14ac:dyDescent="0.25">
      <c r="A36" s="329"/>
      <c r="B36" s="329"/>
      <c r="C36" s="329"/>
      <c r="D36" s="329"/>
      <c r="E36" s="329"/>
      <c r="F36" s="329"/>
      <c r="G36" s="329"/>
      <c r="H36" s="329"/>
      <c r="I36" s="329"/>
      <c r="J36" s="329"/>
    </row>
    <row r="37" spans="1:10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</row>
    <row r="38" spans="1:10" x14ac:dyDescent="0.25">
      <c r="A38" s="330" t="s">
        <v>178</v>
      </c>
      <c r="B38" s="330"/>
      <c r="C38" s="330"/>
      <c r="D38" s="330"/>
      <c r="E38" s="87"/>
      <c r="F38" s="87"/>
      <c r="G38" s="331">
        <v>44477</v>
      </c>
      <c r="H38" s="331"/>
      <c r="I38" s="331"/>
      <c r="J38" s="331"/>
    </row>
    <row r="39" spans="1:10" x14ac:dyDescent="0.25">
      <c r="A39" s="332" t="s">
        <v>179</v>
      </c>
      <c r="B39" s="332"/>
      <c r="C39" s="332"/>
      <c r="D39" s="332"/>
      <c r="E39" s="87"/>
      <c r="F39" s="95"/>
      <c r="G39" s="96" t="s">
        <v>180</v>
      </c>
      <c r="H39" s="97"/>
      <c r="I39" s="97"/>
      <c r="J39" s="97"/>
    </row>
    <row r="40" spans="1:10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</row>
    <row r="41" spans="1:10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</row>
    <row r="42" spans="1:10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</row>
    <row r="43" spans="1:10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</row>
    <row r="44" spans="1:10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</row>
    <row r="45" spans="1:10" x14ac:dyDescent="0.25">
      <c r="A45" s="326" t="s">
        <v>181</v>
      </c>
      <c r="B45" s="326"/>
      <c r="C45" s="326"/>
      <c r="D45" s="326"/>
      <c r="E45" s="326"/>
      <c r="F45" s="326"/>
      <c r="G45" s="87"/>
      <c r="H45" s="87"/>
      <c r="I45" s="87"/>
      <c r="J45" s="87"/>
    </row>
    <row r="46" spans="1:10" x14ac:dyDescent="0.25">
      <c r="A46" s="327" t="s">
        <v>182</v>
      </c>
      <c r="B46" s="327"/>
      <c r="C46" s="327"/>
      <c r="D46" s="327"/>
      <c r="E46" s="327"/>
      <c r="F46" s="327"/>
      <c r="G46" s="8"/>
      <c r="H46" s="8"/>
      <c r="I46" s="8"/>
      <c r="J46" s="8"/>
    </row>
    <row r="47" spans="1:10" x14ac:dyDescent="0.25">
      <c r="A47" s="327" t="s">
        <v>183</v>
      </c>
      <c r="B47" s="327"/>
      <c r="C47" s="327"/>
      <c r="D47" s="327"/>
      <c r="E47" s="327"/>
      <c r="F47" s="327"/>
      <c r="G47" s="8"/>
      <c r="H47" s="8"/>
      <c r="I47" s="8"/>
      <c r="J47" s="8"/>
    </row>
  </sheetData>
  <mergeCells count="37">
    <mergeCell ref="A45:F45"/>
    <mergeCell ref="A46:F46"/>
    <mergeCell ref="A47:F47"/>
    <mergeCell ref="A31:J31"/>
    <mergeCell ref="A33:J33"/>
    <mergeCell ref="A36:J36"/>
    <mergeCell ref="A38:D38"/>
    <mergeCell ref="G38:J38"/>
    <mergeCell ref="A39:D39"/>
    <mergeCell ref="A22:H22"/>
    <mergeCell ref="A23:H23"/>
    <mergeCell ref="A24:H24"/>
    <mergeCell ref="A27:J27"/>
    <mergeCell ref="D28:D29"/>
    <mergeCell ref="E28:G28"/>
    <mergeCell ref="H28:H29"/>
    <mergeCell ref="E29:G29"/>
    <mergeCell ref="A21:H21"/>
    <mergeCell ref="A7:H7"/>
    <mergeCell ref="I7:J7"/>
    <mergeCell ref="A9:J9"/>
    <mergeCell ref="A11:J11"/>
    <mergeCell ref="A12:J12"/>
    <mergeCell ref="A14:H15"/>
    <mergeCell ref="I14:I15"/>
    <mergeCell ref="J14:J15"/>
    <mergeCell ref="A16:H16"/>
    <mergeCell ref="A17:H17"/>
    <mergeCell ref="A18:H18"/>
    <mergeCell ref="A19:H19"/>
    <mergeCell ref="A20:H20"/>
    <mergeCell ref="F1:J1"/>
    <mergeCell ref="F2:J2"/>
    <mergeCell ref="A3:J3"/>
    <mergeCell ref="A4:J4"/>
    <mergeCell ref="A6:H6"/>
    <mergeCell ref="I6:J6"/>
  </mergeCells>
  <pageMargins left="0.51181102362204722" right="0.51181102362204722" top="0.78740157480314965" bottom="0.78740157480314965" header="0.31496062992125984" footer="0.31496062992125984"/>
  <pageSetup paperSize="9" scale="90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594D6-828E-4266-A722-30E94891D6DF}">
  <dimension ref="A1:O59"/>
  <sheetViews>
    <sheetView workbookViewId="0">
      <selection activeCell="E23" sqref="E23"/>
    </sheetView>
  </sheetViews>
  <sheetFormatPr defaultRowHeight="15" x14ac:dyDescent="0.25"/>
  <cols>
    <col min="1" max="1" width="15.28515625" customWidth="1"/>
    <col min="2" max="2" width="60.85546875" customWidth="1"/>
    <col min="3" max="3" width="13" customWidth="1"/>
    <col min="4" max="4" width="14.28515625" customWidth="1"/>
    <col min="5" max="5" width="14.5703125" customWidth="1"/>
    <col min="6" max="6" width="12.42578125" customWidth="1"/>
    <col min="7" max="7" width="12.7109375" customWidth="1"/>
    <col min="8" max="8" width="12.85546875" customWidth="1"/>
    <col min="9" max="9" width="14" customWidth="1"/>
  </cols>
  <sheetData>
    <row r="1" spans="1:15" ht="15.75" customHeight="1" x14ac:dyDescent="0.25">
      <c r="A1" s="126"/>
      <c r="B1" s="127"/>
      <c r="C1" s="127"/>
      <c r="D1" s="127"/>
      <c r="E1" s="127"/>
      <c r="F1" s="288" t="s">
        <v>142</v>
      </c>
      <c r="G1" s="288"/>
      <c r="H1" s="288"/>
      <c r="I1" s="289"/>
    </row>
    <row r="2" spans="1:15" ht="31.5" customHeight="1" x14ac:dyDescent="0.3">
      <c r="A2" s="84"/>
      <c r="B2" s="129"/>
      <c r="C2" s="129"/>
      <c r="D2" s="129"/>
      <c r="E2" s="129"/>
      <c r="F2" s="290" t="s">
        <v>143</v>
      </c>
      <c r="G2" s="290"/>
      <c r="H2" s="290"/>
      <c r="I2" s="291"/>
    </row>
    <row r="3" spans="1:15" ht="18" x14ac:dyDescent="0.25">
      <c r="A3" s="285" t="s">
        <v>876</v>
      </c>
      <c r="B3" s="286"/>
      <c r="C3" s="286"/>
      <c r="D3" s="286"/>
      <c r="E3" s="286"/>
      <c r="F3" s="286"/>
      <c r="G3" s="286"/>
      <c r="H3" s="286"/>
      <c r="I3" s="287"/>
    </row>
    <row r="4" spans="1:15" ht="15.75" x14ac:dyDescent="0.25">
      <c r="A4" s="295" t="s">
        <v>877</v>
      </c>
      <c r="B4" s="296"/>
      <c r="C4" s="296"/>
      <c r="D4" s="296"/>
      <c r="E4" s="296"/>
      <c r="F4" s="296"/>
      <c r="G4" s="296"/>
      <c r="H4" s="296"/>
      <c r="I4" s="297"/>
    </row>
    <row r="5" spans="1:15" x14ac:dyDescent="0.25">
      <c r="A5" s="1" t="s">
        <v>0</v>
      </c>
      <c r="B5" s="3" t="s">
        <v>466</v>
      </c>
      <c r="C5" s="9"/>
      <c r="D5" s="9"/>
      <c r="E5" s="9"/>
      <c r="F5" s="12"/>
      <c r="G5" s="293" t="s">
        <v>116</v>
      </c>
      <c r="H5" s="293"/>
      <c r="I5" s="294"/>
    </row>
    <row r="6" spans="1:15" x14ac:dyDescent="0.25">
      <c r="A6" s="130" t="s">
        <v>1</v>
      </c>
      <c r="B6" s="333" t="s">
        <v>468</v>
      </c>
      <c r="C6" s="333"/>
      <c r="D6" s="333"/>
      <c r="E6" s="333"/>
      <c r="F6" s="333"/>
      <c r="G6" s="298" t="s">
        <v>469</v>
      </c>
      <c r="H6" s="298"/>
      <c r="I6" s="299"/>
    </row>
    <row r="7" spans="1:15" x14ac:dyDescent="0.25">
      <c r="A7" s="2" t="s">
        <v>2</v>
      </c>
      <c r="B7" s="300" t="s">
        <v>467</v>
      </c>
      <c r="C7" s="300"/>
      <c r="D7" s="300"/>
      <c r="E7" s="11"/>
      <c r="F7" s="11"/>
      <c r="G7" s="298" t="s">
        <v>470</v>
      </c>
      <c r="H7" s="298"/>
      <c r="I7" s="299"/>
    </row>
    <row r="8" spans="1:15" ht="15.75" thickBot="1" x14ac:dyDescent="0.3">
      <c r="A8" s="2"/>
      <c r="B8" s="11"/>
      <c r="C8" s="11"/>
      <c r="D8" s="11"/>
      <c r="E8" s="11"/>
      <c r="F8" s="11"/>
      <c r="G8" s="301" t="s">
        <v>471</v>
      </c>
      <c r="H8" s="301"/>
      <c r="I8" s="302"/>
    </row>
    <row r="9" spans="1:15" x14ac:dyDescent="0.25">
      <c r="A9" s="157" t="s">
        <v>184</v>
      </c>
      <c r="B9" s="158" t="s">
        <v>185</v>
      </c>
      <c r="C9" s="158" t="s">
        <v>186</v>
      </c>
      <c r="D9" s="158" t="s">
        <v>187</v>
      </c>
      <c r="E9" s="158">
        <v>1</v>
      </c>
      <c r="F9" s="158">
        <v>2</v>
      </c>
      <c r="G9" s="158">
        <v>3</v>
      </c>
      <c r="H9" s="158">
        <v>4</v>
      </c>
      <c r="I9" s="159" t="s">
        <v>188</v>
      </c>
    </row>
    <row r="10" spans="1:15" x14ac:dyDescent="0.25">
      <c r="A10" s="98"/>
      <c r="B10" s="99"/>
      <c r="C10" s="99"/>
      <c r="D10" s="99"/>
      <c r="E10" s="100"/>
      <c r="F10" s="100"/>
      <c r="G10" s="100"/>
      <c r="H10" s="100"/>
      <c r="I10" s="101"/>
    </row>
    <row r="11" spans="1:15" x14ac:dyDescent="0.25">
      <c r="A11" s="102">
        <v>1</v>
      </c>
      <c r="B11" s="103" t="s">
        <v>59</v>
      </c>
      <c r="C11" s="104">
        <f>ORÇAMENTO!I11</f>
        <v>9691.2438105900001</v>
      </c>
      <c r="D11" s="105">
        <f>C11/$C$45</f>
        <v>4.4123280477573038E-2</v>
      </c>
      <c r="E11" s="106">
        <v>1</v>
      </c>
      <c r="F11" s="106">
        <v>0</v>
      </c>
      <c r="G11" s="106">
        <v>0</v>
      </c>
      <c r="H11" s="106">
        <v>0</v>
      </c>
      <c r="I11" s="107">
        <f>SUM(E11:H11)</f>
        <v>1</v>
      </c>
      <c r="J11" s="146"/>
      <c r="K11" s="146"/>
      <c r="L11" s="146"/>
      <c r="M11" s="146"/>
      <c r="N11" s="146"/>
      <c r="O11" s="146"/>
    </row>
    <row r="12" spans="1:15" x14ac:dyDescent="0.25">
      <c r="A12" s="108"/>
      <c r="B12" s="160"/>
      <c r="C12" s="109"/>
      <c r="D12" s="110"/>
      <c r="E12" s="111">
        <f>E11*$C$11</f>
        <v>9691.2438105900001</v>
      </c>
      <c r="F12" s="111">
        <f>F11*$C$11</f>
        <v>0</v>
      </c>
      <c r="G12" s="111">
        <f>G11*$C$11</f>
        <v>0</v>
      </c>
      <c r="H12" s="111">
        <f>H11*$C$11</f>
        <v>0</v>
      </c>
      <c r="I12" s="112">
        <f>I11*$C$11</f>
        <v>9691.2438105900001</v>
      </c>
      <c r="J12" s="146"/>
      <c r="K12" s="146"/>
      <c r="L12" s="146"/>
      <c r="M12" s="146"/>
      <c r="N12" s="146"/>
      <c r="O12" s="146"/>
    </row>
    <row r="13" spans="1:15" x14ac:dyDescent="0.25">
      <c r="A13" s="102">
        <v>2</v>
      </c>
      <c r="B13" s="103" t="s">
        <v>60</v>
      </c>
      <c r="C13" s="104">
        <f>ORÇAMENTO!I27</f>
        <v>5243.8384800000003</v>
      </c>
      <c r="D13" s="105">
        <f>C13/$C$45</f>
        <v>2.3874681161080418E-2</v>
      </c>
      <c r="E13" s="106">
        <v>1</v>
      </c>
      <c r="F13" s="106">
        <v>0</v>
      </c>
      <c r="G13" s="106">
        <v>0</v>
      </c>
      <c r="H13" s="106">
        <v>0</v>
      </c>
      <c r="I13" s="107">
        <f>SUM(E13:H13)</f>
        <v>1</v>
      </c>
      <c r="J13" s="146"/>
      <c r="K13" s="146"/>
      <c r="L13" s="146"/>
      <c r="M13" s="146"/>
      <c r="N13" s="146"/>
      <c r="O13" s="146"/>
    </row>
    <row r="14" spans="1:15" x14ac:dyDescent="0.25">
      <c r="A14" s="108"/>
      <c r="B14" s="100"/>
      <c r="C14" s="109"/>
      <c r="D14" s="110"/>
      <c r="E14" s="111">
        <f>E13*$C$13</f>
        <v>5243.8384800000003</v>
      </c>
      <c r="F14" s="111">
        <f>F13*$C$13</f>
        <v>0</v>
      </c>
      <c r="G14" s="111">
        <f>G13*$C$13</f>
        <v>0</v>
      </c>
      <c r="H14" s="111">
        <f>H13*$C$13</f>
        <v>0</v>
      </c>
      <c r="I14" s="112">
        <f>I13*$C$13</f>
        <v>5243.8384800000003</v>
      </c>
      <c r="J14" s="146"/>
      <c r="K14" s="146"/>
      <c r="L14" s="146"/>
      <c r="M14" s="146"/>
      <c r="N14" s="146"/>
      <c r="O14" s="146"/>
    </row>
    <row r="15" spans="1:15" x14ac:dyDescent="0.25">
      <c r="A15" s="102">
        <v>3</v>
      </c>
      <c r="B15" s="113" t="s">
        <v>61</v>
      </c>
      <c r="C15" s="104">
        <f>ORÇAMENTO!I44</f>
        <v>6463.9478400000007</v>
      </c>
      <c r="D15" s="105">
        <f>C15/$C$45</f>
        <v>2.9429719147614646E-2</v>
      </c>
      <c r="E15" s="106">
        <v>1</v>
      </c>
      <c r="F15" s="106">
        <v>0</v>
      </c>
      <c r="G15" s="106">
        <v>0</v>
      </c>
      <c r="H15" s="106">
        <v>0</v>
      </c>
      <c r="I15" s="107">
        <f>SUM(E15:H15)</f>
        <v>1</v>
      </c>
      <c r="J15" s="146"/>
      <c r="K15" s="146"/>
      <c r="L15" s="146"/>
      <c r="M15" s="146"/>
      <c r="N15" s="146"/>
      <c r="O15" s="146"/>
    </row>
    <row r="16" spans="1:15" x14ac:dyDescent="0.25">
      <c r="A16" s="108"/>
      <c r="B16" s="100"/>
      <c r="C16" s="109"/>
      <c r="D16" s="110"/>
      <c r="E16" s="111">
        <f>E15*$C$15</f>
        <v>6463.9478400000007</v>
      </c>
      <c r="F16" s="111">
        <f>F15*$C$15</f>
        <v>0</v>
      </c>
      <c r="G16" s="111">
        <f>G15*$C$15</f>
        <v>0</v>
      </c>
      <c r="H16" s="111">
        <f>H15*$C$15</f>
        <v>0</v>
      </c>
      <c r="I16" s="112">
        <f>I15*$C$15</f>
        <v>6463.9478400000007</v>
      </c>
      <c r="J16" s="146"/>
      <c r="K16" s="146"/>
      <c r="L16" s="146"/>
      <c r="M16" s="146"/>
      <c r="N16" s="146"/>
      <c r="O16" s="146"/>
    </row>
    <row r="17" spans="1:15" x14ac:dyDescent="0.25">
      <c r="A17" s="102">
        <v>4</v>
      </c>
      <c r="B17" s="113" t="s">
        <v>62</v>
      </c>
      <c r="C17" s="104">
        <f>ORÇAMENTO!I51</f>
        <v>57901.033801199992</v>
      </c>
      <c r="D17" s="105">
        <f>C17/$C$45</f>
        <v>0.26361771556712593</v>
      </c>
      <c r="E17" s="106">
        <v>0.4</v>
      </c>
      <c r="F17" s="106">
        <v>0.3</v>
      </c>
      <c r="G17" s="106">
        <v>0.2</v>
      </c>
      <c r="H17" s="106">
        <v>0.1</v>
      </c>
      <c r="I17" s="107">
        <f>SUM(E17:H17)</f>
        <v>0.99999999999999989</v>
      </c>
      <c r="J17" s="146"/>
      <c r="K17" s="146"/>
      <c r="L17" s="146"/>
      <c r="M17" s="146"/>
      <c r="N17" s="146"/>
      <c r="O17" s="146"/>
    </row>
    <row r="18" spans="1:15" x14ac:dyDescent="0.25">
      <c r="A18" s="108"/>
      <c r="B18" s="100"/>
      <c r="C18" s="109"/>
      <c r="D18" s="110"/>
      <c r="E18" s="111">
        <f>E17*$C$17</f>
        <v>23160.413520479997</v>
      </c>
      <c r="F18" s="111">
        <f>F17*$C$17</f>
        <v>17370.310140359998</v>
      </c>
      <c r="G18" s="111">
        <f>G17*$C$17</f>
        <v>11580.206760239998</v>
      </c>
      <c r="H18" s="111">
        <f>H17*$C$17</f>
        <v>5790.1033801199992</v>
      </c>
      <c r="I18" s="112">
        <f>I17*$C$17</f>
        <v>57901.033801199985</v>
      </c>
      <c r="J18" s="146"/>
      <c r="K18" s="146"/>
      <c r="L18" s="146"/>
      <c r="M18" s="146"/>
      <c r="N18" s="146"/>
      <c r="O18" s="146"/>
    </row>
    <row r="19" spans="1:15" x14ac:dyDescent="0.25">
      <c r="A19" s="102">
        <v>5</v>
      </c>
      <c r="B19" s="113" t="s">
        <v>341</v>
      </c>
      <c r="C19" s="104">
        <f>ORÇAMENTO!I69</f>
        <v>3195.5802892378342</v>
      </c>
      <c r="D19" s="105">
        <f>C19/$C$45</f>
        <v>1.4549162950226192E-2</v>
      </c>
      <c r="E19" s="106">
        <v>0.5</v>
      </c>
      <c r="F19" s="106">
        <v>0.5</v>
      </c>
      <c r="G19" s="106">
        <v>0</v>
      </c>
      <c r="H19" s="106">
        <v>0</v>
      </c>
      <c r="I19" s="107">
        <f>SUM(E19:H19)</f>
        <v>1</v>
      </c>
      <c r="J19" s="146"/>
      <c r="K19" s="146"/>
      <c r="L19" s="146"/>
      <c r="M19" s="146"/>
      <c r="N19" s="146"/>
      <c r="O19" s="146"/>
    </row>
    <row r="20" spans="1:15" x14ac:dyDescent="0.25">
      <c r="A20" s="108"/>
      <c r="B20" s="100"/>
      <c r="C20" s="109"/>
      <c r="D20" s="110"/>
      <c r="E20" s="111">
        <f>E19*$C$19</f>
        <v>1597.7901446189171</v>
      </c>
      <c r="F20" s="111">
        <f>F19*$C$19</f>
        <v>1597.7901446189171</v>
      </c>
      <c r="G20" s="111">
        <f>G19*$C$19</f>
        <v>0</v>
      </c>
      <c r="H20" s="111">
        <f>H19*$C$19</f>
        <v>0</v>
      </c>
      <c r="I20" s="112">
        <f>I19*$C$19</f>
        <v>3195.5802892378342</v>
      </c>
      <c r="J20" s="146"/>
      <c r="K20" s="146"/>
      <c r="L20" s="146"/>
      <c r="M20" s="146"/>
      <c r="N20" s="146"/>
      <c r="O20" s="146"/>
    </row>
    <row r="21" spans="1:15" x14ac:dyDescent="0.25">
      <c r="A21" s="102">
        <v>6</v>
      </c>
      <c r="B21" s="113" t="s">
        <v>189</v>
      </c>
      <c r="C21" s="104">
        <f>ORÇAMENTO!I76</f>
        <v>1185.37248</v>
      </c>
      <c r="D21" s="105">
        <f>C21/$C$45</f>
        <v>5.3968843863244189E-3</v>
      </c>
      <c r="E21" s="106">
        <v>0</v>
      </c>
      <c r="F21" s="106">
        <v>0</v>
      </c>
      <c r="G21" s="106">
        <v>0</v>
      </c>
      <c r="H21" s="106">
        <v>1</v>
      </c>
      <c r="I21" s="107">
        <f>SUM(E21:H21)</f>
        <v>1</v>
      </c>
      <c r="J21" s="146"/>
      <c r="K21" s="146"/>
      <c r="L21" s="146"/>
      <c r="M21" s="146"/>
      <c r="N21" s="146"/>
      <c r="O21" s="146"/>
    </row>
    <row r="22" spans="1:15" x14ac:dyDescent="0.25">
      <c r="A22" s="108"/>
      <c r="B22" s="100"/>
      <c r="C22" s="109"/>
      <c r="D22" s="110"/>
      <c r="E22" s="111">
        <f>E21*$C$21</f>
        <v>0</v>
      </c>
      <c r="F22" s="111">
        <f>F21*$C$21</f>
        <v>0</v>
      </c>
      <c r="G22" s="111">
        <f>G21*$C$21</f>
        <v>0</v>
      </c>
      <c r="H22" s="111">
        <f>H21*$C$21</f>
        <v>1185.37248</v>
      </c>
      <c r="I22" s="112">
        <f>I21*$C$21</f>
        <v>1185.37248</v>
      </c>
      <c r="J22" s="146"/>
      <c r="K22" s="146"/>
      <c r="L22" s="146"/>
      <c r="M22" s="146"/>
      <c r="N22" s="146"/>
      <c r="O22" s="146"/>
    </row>
    <row r="23" spans="1:15" x14ac:dyDescent="0.25">
      <c r="A23" s="102">
        <v>7</v>
      </c>
      <c r="B23" s="113" t="s">
        <v>190</v>
      </c>
      <c r="C23" s="104">
        <f>ORÇAMENTO!I81</f>
        <v>8485.8246000000017</v>
      </c>
      <c r="D23" s="105">
        <f>C23/$C$45</f>
        <v>3.8635125297347604E-2</v>
      </c>
      <c r="E23" s="106">
        <v>0.8</v>
      </c>
      <c r="F23" s="106">
        <v>0.2</v>
      </c>
      <c r="G23" s="106">
        <v>0</v>
      </c>
      <c r="H23" s="106">
        <v>0</v>
      </c>
      <c r="I23" s="107">
        <f>SUM(E23:H23)</f>
        <v>1</v>
      </c>
      <c r="J23" s="146"/>
      <c r="K23" s="146"/>
      <c r="L23" s="146"/>
      <c r="M23" s="146"/>
      <c r="N23" s="146"/>
      <c r="O23" s="146"/>
    </row>
    <row r="24" spans="1:15" x14ac:dyDescent="0.25">
      <c r="A24" s="108"/>
      <c r="B24" s="100"/>
      <c r="C24" s="109"/>
      <c r="D24" s="110"/>
      <c r="E24" s="111">
        <f>E23*$C$23</f>
        <v>6788.6596800000016</v>
      </c>
      <c r="F24" s="111">
        <f>F23*$C$23</f>
        <v>1697.1649200000004</v>
      </c>
      <c r="G24" s="111">
        <f>G23*$C$23</f>
        <v>0</v>
      </c>
      <c r="H24" s="111">
        <f>H23*$C$23</f>
        <v>0</v>
      </c>
      <c r="I24" s="112">
        <f>I23*$C$23</f>
        <v>8485.8246000000017</v>
      </c>
      <c r="J24" s="146"/>
      <c r="K24" s="146"/>
      <c r="L24" s="146"/>
      <c r="M24" s="146"/>
      <c r="N24" s="146"/>
      <c r="O24" s="146"/>
    </row>
    <row r="25" spans="1:15" x14ac:dyDescent="0.25">
      <c r="A25" s="102">
        <v>8</v>
      </c>
      <c r="B25" s="113" t="s">
        <v>191</v>
      </c>
      <c r="C25" s="104">
        <f>ORÇAMENTO!I96</f>
        <v>12171.746639999999</v>
      </c>
      <c r="D25" s="105">
        <f>C25/$C$45</f>
        <v>5.541676604109512E-2</v>
      </c>
      <c r="E25" s="106">
        <v>0</v>
      </c>
      <c r="F25" s="106">
        <v>0.5</v>
      </c>
      <c r="G25" s="106">
        <v>0.5</v>
      </c>
      <c r="H25" s="106">
        <v>0</v>
      </c>
      <c r="I25" s="107">
        <f>SUM(E25:H25)</f>
        <v>1</v>
      </c>
      <c r="J25" s="146"/>
      <c r="K25" s="146"/>
      <c r="L25" s="146"/>
      <c r="M25" s="146"/>
      <c r="N25" s="146"/>
      <c r="O25" s="146"/>
    </row>
    <row r="26" spans="1:15" x14ac:dyDescent="0.25">
      <c r="A26" s="108"/>
      <c r="B26" s="100"/>
      <c r="C26" s="109"/>
      <c r="D26" s="110"/>
      <c r="E26" s="111">
        <f>E25*$C$25</f>
        <v>0</v>
      </c>
      <c r="F26" s="111">
        <f>F25*$C$25</f>
        <v>6085.8733199999997</v>
      </c>
      <c r="G26" s="111">
        <f>G25*$C$25</f>
        <v>6085.8733199999997</v>
      </c>
      <c r="H26" s="111">
        <f>H25*$C$25</f>
        <v>0</v>
      </c>
      <c r="I26" s="112">
        <f>I25*$C$25</f>
        <v>12171.746639999999</v>
      </c>
      <c r="J26" s="146"/>
      <c r="K26" s="146"/>
      <c r="L26" s="146"/>
      <c r="M26" s="146"/>
      <c r="N26" s="146"/>
      <c r="O26" s="146"/>
    </row>
    <row r="27" spans="1:15" x14ac:dyDescent="0.25">
      <c r="A27" s="102">
        <v>9</v>
      </c>
      <c r="B27" s="113" t="s">
        <v>64</v>
      </c>
      <c r="C27" s="104">
        <f>ORÇAMENTO!I112</f>
        <v>19905.488399999998</v>
      </c>
      <c r="D27" s="105">
        <f>C27/$C$45</f>
        <v>9.0627732093225111E-2</v>
      </c>
      <c r="E27" s="106">
        <v>0</v>
      </c>
      <c r="F27" s="106">
        <v>0.6</v>
      </c>
      <c r="G27" s="106">
        <v>0.4</v>
      </c>
      <c r="H27" s="106">
        <v>0</v>
      </c>
      <c r="I27" s="107">
        <f>SUM(E27:H27)</f>
        <v>1</v>
      </c>
      <c r="J27" s="146"/>
      <c r="K27" s="146"/>
      <c r="L27" s="146"/>
      <c r="M27" s="146"/>
      <c r="N27" s="146"/>
      <c r="O27" s="146"/>
    </row>
    <row r="28" spans="1:15" x14ac:dyDescent="0.25">
      <c r="A28" s="108"/>
      <c r="B28" s="100"/>
      <c r="C28" s="109"/>
      <c r="D28" s="110"/>
      <c r="E28" s="111">
        <f>E27*$C$27</f>
        <v>0</v>
      </c>
      <c r="F28" s="111">
        <f>F27*$C$27</f>
        <v>11943.293039999999</v>
      </c>
      <c r="G28" s="111">
        <f>G27*$C$27</f>
        <v>7962.1953599999997</v>
      </c>
      <c r="H28" s="111">
        <f>H27*$C$27</f>
        <v>0</v>
      </c>
      <c r="I28" s="112">
        <f>I27*$C$27</f>
        <v>19905.488399999998</v>
      </c>
      <c r="J28" s="146"/>
      <c r="K28" s="146"/>
      <c r="L28" s="146"/>
      <c r="M28" s="146"/>
      <c r="N28" s="146"/>
      <c r="O28" s="146"/>
    </row>
    <row r="29" spans="1:15" x14ac:dyDescent="0.25">
      <c r="A29" s="102">
        <v>10</v>
      </c>
      <c r="B29" s="113" t="s">
        <v>65</v>
      </c>
      <c r="C29" s="104">
        <f>ORÇAMENTO!I121</f>
        <v>19216.860868800002</v>
      </c>
      <c r="D29" s="105">
        <f>C29/$C$45</f>
        <v>8.7492478631691739E-2</v>
      </c>
      <c r="E29" s="106">
        <v>0</v>
      </c>
      <c r="F29" s="106">
        <v>0</v>
      </c>
      <c r="G29" s="106">
        <v>0.8</v>
      </c>
      <c r="H29" s="106">
        <v>0.2</v>
      </c>
      <c r="I29" s="107">
        <f>SUM(E29:H29)</f>
        <v>1</v>
      </c>
      <c r="J29" s="146"/>
      <c r="K29" s="146"/>
      <c r="L29" s="146"/>
      <c r="M29" s="146"/>
      <c r="N29" s="146"/>
      <c r="O29" s="146"/>
    </row>
    <row r="30" spans="1:15" x14ac:dyDescent="0.25">
      <c r="A30" s="108"/>
      <c r="B30" s="100"/>
      <c r="C30" s="109"/>
      <c r="D30" s="110"/>
      <c r="E30" s="111">
        <f>E29*$C$29</f>
        <v>0</v>
      </c>
      <c r="F30" s="111">
        <f>F29*$C$29</f>
        <v>0</v>
      </c>
      <c r="G30" s="111">
        <f>G29*$C$29</f>
        <v>15373.488695040003</v>
      </c>
      <c r="H30" s="111">
        <f>H29*$C$29</f>
        <v>3843.3721737600008</v>
      </c>
      <c r="I30" s="112">
        <f>I29*$C$29</f>
        <v>19216.860868800002</v>
      </c>
      <c r="J30" s="146"/>
      <c r="K30" s="146"/>
      <c r="L30" s="146"/>
      <c r="M30" s="146"/>
      <c r="N30" s="146"/>
      <c r="O30" s="146"/>
    </row>
    <row r="31" spans="1:15" x14ac:dyDescent="0.25">
      <c r="A31" s="102">
        <v>11</v>
      </c>
      <c r="B31" s="113" t="s">
        <v>66</v>
      </c>
      <c r="C31" s="104">
        <f>ORÇAMENTO!I138</f>
        <v>2546.5439999999999</v>
      </c>
      <c r="D31" s="105">
        <f>C31/$C$45</f>
        <v>1.1594164521761235E-2</v>
      </c>
      <c r="E31" s="106">
        <v>0</v>
      </c>
      <c r="F31" s="106">
        <v>0</v>
      </c>
      <c r="G31" s="106">
        <v>1</v>
      </c>
      <c r="H31" s="106">
        <v>0</v>
      </c>
      <c r="I31" s="107">
        <f>SUM(E31:H31)</f>
        <v>1</v>
      </c>
      <c r="J31" s="146"/>
      <c r="K31" s="146"/>
      <c r="L31" s="146"/>
      <c r="M31" s="146"/>
      <c r="N31" s="146"/>
      <c r="O31" s="146"/>
    </row>
    <row r="32" spans="1:15" x14ac:dyDescent="0.25">
      <c r="A32" s="108"/>
      <c r="B32" s="100"/>
      <c r="C32" s="109"/>
      <c r="D32" s="110"/>
      <c r="E32" s="111">
        <f>E31*$C$31</f>
        <v>0</v>
      </c>
      <c r="F32" s="111">
        <f>F31*$C$31</f>
        <v>0</v>
      </c>
      <c r="G32" s="111">
        <f>G31*$C$31</f>
        <v>2546.5439999999999</v>
      </c>
      <c r="H32" s="111">
        <f>H31*$C$31</f>
        <v>0</v>
      </c>
      <c r="I32" s="112">
        <f>I31*$C$31</f>
        <v>2546.5439999999999</v>
      </c>
      <c r="J32" s="146"/>
      <c r="K32" s="146"/>
      <c r="L32" s="146"/>
      <c r="M32" s="146"/>
      <c r="N32" s="146"/>
      <c r="O32" s="146"/>
    </row>
    <row r="33" spans="1:15" x14ac:dyDescent="0.25">
      <c r="A33" s="102">
        <v>12</v>
      </c>
      <c r="B33" s="113" t="s">
        <v>192</v>
      </c>
      <c r="C33" s="104">
        <f>ORÇAMENTO!I145</f>
        <v>10455.977976</v>
      </c>
      <c r="D33" s="105">
        <f>C33/$C$45</f>
        <v>4.7605039963831794E-2</v>
      </c>
      <c r="E33" s="106">
        <v>0</v>
      </c>
      <c r="F33" s="106">
        <v>0</v>
      </c>
      <c r="G33" s="106">
        <v>0.5</v>
      </c>
      <c r="H33" s="106">
        <v>0.5</v>
      </c>
      <c r="I33" s="107">
        <f>SUM(E33:H33)</f>
        <v>1</v>
      </c>
      <c r="J33" s="146"/>
      <c r="K33" s="146"/>
      <c r="L33" s="146"/>
      <c r="M33" s="146"/>
      <c r="N33" s="146"/>
      <c r="O33" s="146"/>
    </row>
    <row r="34" spans="1:15" x14ac:dyDescent="0.25">
      <c r="A34" s="108"/>
      <c r="B34" s="100"/>
      <c r="C34" s="109"/>
      <c r="D34" s="110"/>
      <c r="E34" s="111">
        <f>E33*$C$33</f>
        <v>0</v>
      </c>
      <c r="F34" s="111">
        <f>F33*$C$33</f>
        <v>0</v>
      </c>
      <c r="G34" s="111">
        <f>G33*$C$33</f>
        <v>5227.9889880000001</v>
      </c>
      <c r="H34" s="111">
        <f>H33*$C$33</f>
        <v>5227.9889880000001</v>
      </c>
      <c r="I34" s="112">
        <f>I33*$C$33</f>
        <v>10455.977976</v>
      </c>
      <c r="J34" s="146"/>
      <c r="K34" s="146"/>
      <c r="L34" s="146"/>
      <c r="M34" s="146"/>
      <c r="N34" s="146"/>
      <c r="O34" s="146"/>
    </row>
    <row r="35" spans="1:15" x14ac:dyDescent="0.25">
      <c r="A35" s="102">
        <v>13</v>
      </c>
      <c r="B35" s="113" t="s">
        <v>68</v>
      </c>
      <c r="C35" s="104">
        <f>ORÇAMENTO!I162</f>
        <v>14487.597273600002</v>
      </c>
      <c r="D35" s="105">
        <f>C35/$C$45</f>
        <v>6.5960606341432929E-2</v>
      </c>
      <c r="E35" s="106">
        <v>0</v>
      </c>
      <c r="F35" s="106">
        <v>0</v>
      </c>
      <c r="G35" s="106">
        <v>0.3</v>
      </c>
      <c r="H35" s="106">
        <v>0.7</v>
      </c>
      <c r="I35" s="107">
        <f>SUM(E35:H35)</f>
        <v>1</v>
      </c>
      <c r="J35" s="146"/>
      <c r="K35" s="146"/>
      <c r="L35" s="146"/>
      <c r="M35" s="146"/>
      <c r="N35" s="146"/>
      <c r="O35" s="146"/>
    </row>
    <row r="36" spans="1:15" x14ac:dyDescent="0.25">
      <c r="A36" s="108"/>
      <c r="B36" s="100"/>
      <c r="C36" s="109"/>
      <c r="D36" s="110"/>
      <c r="E36" s="111">
        <f>E35*$C$35</f>
        <v>0</v>
      </c>
      <c r="F36" s="111">
        <f>F35*$C$35</f>
        <v>0</v>
      </c>
      <c r="G36" s="111">
        <f>G35*$C$35</f>
        <v>4346.2791820800003</v>
      </c>
      <c r="H36" s="111">
        <f>H35*$C$35</f>
        <v>10141.318091520001</v>
      </c>
      <c r="I36" s="112">
        <f>I35*$C$35</f>
        <v>14487.597273600002</v>
      </c>
      <c r="J36" s="146"/>
      <c r="K36" s="146"/>
      <c r="L36" s="146"/>
      <c r="M36" s="146"/>
      <c r="N36" s="146"/>
      <c r="O36" s="146"/>
    </row>
    <row r="37" spans="1:15" x14ac:dyDescent="0.25">
      <c r="A37" s="102">
        <v>14</v>
      </c>
      <c r="B37" s="113" t="s">
        <v>69</v>
      </c>
      <c r="C37" s="104">
        <f>ORÇAMENTO!I173</f>
        <v>5493.34944</v>
      </c>
      <c r="D37" s="105">
        <f>C37/$C$45</f>
        <v>2.5010680036506323E-2</v>
      </c>
      <c r="E37" s="106">
        <v>0</v>
      </c>
      <c r="F37" s="106">
        <v>0</v>
      </c>
      <c r="G37" s="106">
        <v>0.5</v>
      </c>
      <c r="H37" s="106">
        <v>0.5</v>
      </c>
      <c r="I37" s="107">
        <f>SUM(E37:H37)</f>
        <v>1</v>
      </c>
      <c r="J37" s="146"/>
      <c r="K37" s="146"/>
      <c r="L37" s="146"/>
      <c r="M37" s="146"/>
      <c r="N37" s="146"/>
      <c r="O37" s="146"/>
    </row>
    <row r="38" spans="1:15" x14ac:dyDescent="0.25">
      <c r="A38" s="108"/>
      <c r="B38" s="100"/>
      <c r="C38" s="109"/>
      <c r="D38" s="110"/>
      <c r="E38" s="111">
        <f>E37*$C$37</f>
        <v>0</v>
      </c>
      <c r="F38" s="111">
        <f>F37*$C$37</f>
        <v>0</v>
      </c>
      <c r="G38" s="111">
        <f>G37*$C$37</f>
        <v>2746.67472</v>
      </c>
      <c r="H38" s="111">
        <f>H37*$C$37</f>
        <v>2746.67472</v>
      </c>
      <c r="I38" s="112">
        <f>I37*$C$37</f>
        <v>5493.34944</v>
      </c>
      <c r="J38" s="146"/>
      <c r="K38" s="146"/>
      <c r="L38" s="146"/>
      <c r="M38" s="146"/>
      <c r="N38" s="146"/>
      <c r="O38" s="146"/>
    </row>
    <row r="39" spans="1:15" x14ac:dyDescent="0.25">
      <c r="A39" s="102">
        <v>15</v>
      </c>
      <c r="B39" s="113" t="s">
        <v>70</v>
      </c>
      <c r="C39" s="104">
        <f>ORÇAMENTO!I180</f>
        <v>28244.781293039992</v>
      </c>
      <c r="D39" s="105">
        <f>C39/$C$45</f>
        <v>0.12859571293198538</v>
      </c>
      <c r="E39" s="106">
        <v>0</v>
      </c>
      <c r="F39" s="106">
        <v>0.4</v>
      </c>
      <c r="G39" s="106">
        <v>0.2</v>
      </c>
      <c r="H39" s="106">
        <v>0.4</v>
      </c>
      <c r="I39" s="107">
        <f>SUM(E39:H39)</f>
        <v>1</v>
      </c>
      <c r="J39" s="146"/>
      <c r="K39" s="146"/>
      <c r="L39" s="146"/>
      <c r="M39" s="146"/>
      <c r="N39" s="146"/>
      <c r="O39" s="146"/>
    </row>
    <row r="40" spans="1:15" x14ac:dyDescent="0.25">
      <c r="A40" s="108"/>
      <c r="B40" s="100"/>
      <c r="C40" s="109"/>
      <c r="D40" s="110"/>
      <c r="E40" s="111">
        <f>E39*$C$39</f>
        <v>0</v>
      </c>
      <c r="F40" s="111">
        <f>F39*$C$39</f>
        <v>11297.912517215998</v>
      </c>
      <c r="G40" s="111">
        <f>G39*$C$39</f>
        <v>5648.9562586079992</v>
      </c>
      <c r="H40" s="111">
        <f>H39*$C$39</f>
        <v>11297.912517215998</v>
      </c>
      <c r="I40" s="112">
        <f>I39*$C$39</f>
        <v>28244.781293039992</v>
      </c>
    </row>
    <row r="41" spans="1:15" x14ac:dyDescent="0.25">
      <c r="A41" s="102">
        <v>16</v>
      </c>
      <c r="B41" s="113" t="s">
        <v>71</v>
      </c>
      <c r="C41" s="104">
        <f>ORÇAMENTO!I239</f>
        <v>9933.730080000003</v>
      </c>
      <c r="D41" s="105">
        <f>C41/$C$45</f>
        <v>4.522729662722829E-2</v>
      </c>
      <c r="E41" s="106">
        <v>0</v>
      </c>
      <c r="F41" s="106">
        <v>0.2</v>
      </c>
      <c r="G41" s="106">
        <v>0.2</v>
      </c>
      <c r="H41" s="106">
        <v>0.6</v>
      </c>
      <c r="I41" s="107">
        <f>SUM(E41:H41)</f>
        <v>1</v>
      </c>
    </row>
    <row r="42" spans="1:15" x14ac:dyDescent="0.25">
      <c r="A42" s="108"/>
      <c r="B42" s="100"/>
      <c r="C42" s="109"/>
      <c r="D42" s="110"/>
      <c r="E42" s="111">
        <f>E41*$C$41</f>
        <v>0</v>
      </c>
      <c r="F42" s="111">
        <f>F41*$C$41</f>
        <v>1986.7460160000007</v>
      </c>
      <c r="G42" s="111">
        <f>G41*$C$41</f>
        <v>1986.7460160000007</v>
      </c>
      <c r="H42" s="111">
        <f>H41*$C$41</f>
        <v>5960.238048000002</v>
      </c>
      <c r="I42" s="112">
        <f>I41*$C$41</f>
        <v>9933.730080000003</v>
      </c>
    </row>
    <row r="43" spans="1:15" x14ac:dyDescent="0.25">
      <c r="A43" s="102">
        <v>17</v>
      </c>
      <c r="B43" s="113" t="s">
        <v>72</v>
      </c>
      <c r="C43" s="104">
        <f>ORÇAMENTO!I297</f>
        <v>5017.2297360000002</v>
      </c>
      <c r="D43" s="105">
        <f>C43/$C$45</f>
        <v>2.2842953823949911E-2</v>
      </c>
      <c r="E43" s="106">
        <v>0</v>
      </c>
      <c r="F43" s="106">
        <v>0</v>
      </c>
      <c r="G43" s="106">
        <v>0</v>
      </c>
      <c r="H43" s="106">
        <v>1</v>
      </c>
      <c r="I43" s="107">
        <f>SUM(E43:H43)</f>
        <v>1</v>
      </c>
    </row>
    <row r="44" spans="1:15" x14ac:dyDescent="0.25">
      <c r="A44" s="108"/>
      <c r="B44" s="100"/>
      <c r="C44" s="109"/>
      <c r="D44" s="110"/>
      <c r="E44" s="111">
        <f>E43*$C$43</f>
        <v>0</v>
      </c>
      <c r="F44" s="111">
        <f>F43*$C$43</f>
        <v>0</v>
      </c>
      <c r="G44" s="111">
        <f>G43*$C$43</f>
        <v>0</v>
      </c>
      <c r="H44" s="111">
        <f>H43*$C$43</f>
        <v>5017.2297360000002</v>
      </c>
      <c r="I44" s="112">
        <f>I43*$C$43</f>
        <v>5017.2297360000002</v>
      </c>
    </row>
    <row r="45" spans="1:15" ht="15.75" thickBot="1" x14ac:dyDescent="0.3">
      <c r="A45" s="334" t="s">
        <v>193</v>
      </c>
      <c r="B45" s="335"/>
      <c r="C45" s="194">
        <f>SUM(C11:C44)</f>
        <v>219640.14700846781</v>
      </c>
      <c r="D45" s="195">
        <f>SUM(D11:D44)</f>
        <v>1</v>
      </c>
      <c r="E45" s="196">
        <f>SUM(E12,E14,E16,E18,E20,E22,E24,E26,E28,E30,E32,E34,E36,E38,E40,E42,E44,)</f>
        <v>52945.893475688914</v>
      </c>
      <c r="F45" s="196">
        <f>SUM(F12,F14,F16,F18,F20,F22,F24,F26,F28,F30,F32,F34,F36,F38,F40,F42,F44,)</f>
        <v>51979.090098194909</v>
      </c>
      <c r="G45" s="196">
        <f>SUM(G12,G14,G16,G18,G20,G22,G24,G26,G28,G30,G32,G34,G36,G38,G40,G42,G44,)</f>
        <v>63504.953299967994</v>
      </c>
      <c r="H45" s="196">
        <f>SUM(H12,H14,H16,H18,H20,H22,H24,H26,H28,H30,H32,H34,H36,H38,H40,H42,H44,)</f>
        <v>51210.210134615998</v>
      </c>
      <c r="I45" s="197">
        <f>SUM(I12,I14,I16,I18,I20,I22,I24,I26,I28,I30,I32,I34,I36,I38,I40,I42,I44,)</f>
        <v>219640.14700846781</v>
      </c>
    </row>
    <row r="46" spans="1:15" x14ac:dyDescent="0.25">
      <c r="A46" s="114"/>
      <c r="B46" s="114"/>
      <c r="C46" s="115"/>
      <c r="D46" s="114"/>
      <c r="E46" s="198">
        <f>E45/$C$45</f>
        <v>0.24105744872610965</v>
      </c>
      <c r="F46" s="199">
        <f>F45/$C$45</f>
        <v>0.23665568797944281</v>
      </c>
      <c r="G46" s="199">
        <f>G45/$C$45</f>
        <v>0.28913181021281908</v>
      </c>
      <c r="H46" s="199">
        <f>H45/$C$45</f>
        <v>0.23315505308162848</v>
      </c>
      <c r="I46" s="200">
        <f>I45/$C$45</f>
        <v>1</v>
      </c>
    </row>
    <row r="47" spans="1:15" ht="15.75" thickBot="1" x14ac:dyDescent="0.3">
      <c r="A47" s="114"/>
      <c r="B47" s="114"/>
      <c r="C47" s="115"/>
      <c r="D47" s="114"/>
      <c r="E47" s="201"/>
      <c r="F47" s="202"/>
      <c r="G47" s="202"/>
      <c r="H47" s="202"/>
      <c r="I47" s="203"/>
    </row>
    <row r="48" spans="1:15" x14ac:dyDescent="0.25">
      <c r="A48" s="8"/>
      <c r="B48" s="8"/>
      <c r="C48" s="8"/>
      <c r="D48" s="8"/>
      <c r="E48" s="8"/>
      <c r="F48" s="8"/>
      <c r="G48" s="8"/>
      <c r="H48" s="8"/>
      <c r="I48" s="8"/>
    </row>
    <row r="49" spans="1:9" x14ac:dyDescent="0.25">
      <c r="A49" s="8"/>
      <c r="B49" s="8"/>
      <c r="C49" s="8"/>
      <c r="D49" s="8"/>
      <c r="E49" s="8"/>
      <c r="F49" s="8"/>
      <c r="G49" s="8"/>
      <c r="H49" s="8"/>
      <c r="I49" s="8"/>
    </row>
    <row r="50" spans="1:9" x14ac:dyDescent="0.25">
      <c r="A50" s="8"/>
      <c r="B50" s="8"/>
      <c r="C50" s="8"/>
      <c r="D50" s="8"/>
      <c r="E50" s="8"/>
      <c r="F50" s="8"/>
      <c r="G50" s="8"/>
      <c r="H50" s="8"/>
      <c r="I50" s="8"/>
    </row>
    <row r="51" spans="1:9" x14ac:dyDescent="0.25">
      <c r="A51" s="8"/>
      <c r="B51" s="8"/>
      <c r="C51" s="8"/>
      <c r="D51" s="8"/>
      <c r="E51" s="8"/>
      <c r="F51" s="8"/>
      <c r="G51" s="8"/>
      <c r="H51" s="8"/>
      <c r="I51" s="8"/>
    </row>
    <row r="52" spans="1:9" s="8" customFormat="1" x14ac:dyDescent="0.25"/>
    <row r="53" spans="1:9" s="8" customFormat="1" x14ac:dyDescent="0.25"/>
    <row r="54" spans="1:9" s="8" customFormat="1" x14ac:dyDescent="0.25"/>
    <row r="55" spans="1:9" s="8" customFormat="1" x14ac:dyDescent="0.25"/>
    <row r="56" spans="1:9" x14ac:dyDescent="0.25">
      <c r="A56" s="8"/>
      <c r="B56" s="8"/>
      <c r="C56" s="8"/>
      <c r="D56" s="8"/>
      <c r="E56" s="8"/>
      <c r="F56" s="8"/>
      <c r="G56" s="8"/>
      <c r="H56" s="8"/>
      <c r="I56" s="8"/>
    </row>
    <row r="57" spans="1:9" ht="15.75" x14ac:dyDescent="0.25">
      <c r="A57" s="116" t="s">
        <v>181</v>
      </c>
      <c r="B57" s="116"/>
      <c r="C57" s="116"/>
      <c r="D57" s="116"/>
      <c r="E57" s="8"/>
      <c r="F57" s="8"/>
      <c r="G57" s="8"/>
      <c r="H57" s="8"/>
      <c r="I57" s="8"/>
    </row>
    <row r="58" spans="1:9" ht="15.75" x14ac:dyDescent="0.25">
      <c r="A58" s="116" t="s">
        <v>182</v>
      </c>
      <c r="B58" s="116"/>
      <c r="C58" s="116"/>
      <c r="D58" s="116"/>
      <c r="E58" s="8"/>
      <c r="F58" s="8"/>
      <c r="G58" s="8"/>
      <c r="H58" s="8"/>
      <c r="I58" s="8"/>
    </row>
    <row r="59" spans="1:9" ht="15.75" x14ac:dyDescent="0.25">
      <c r="A59" s="305" t="s">
        <v>183</v>
      </c>
      <c r="B59" s="305"/>
      <c r="C59" s="305"/>
      <c r="D59" s="305"/>
      <c r="E59" s="8"/>
      <c r="F59" s="8"/>
      <c r="G59" s="8"/>
      <c r="H59" s="8"/>
      <c r="I59" s="8"/>
    </row>
  </sheetData>
  <mergeCells count="12">
    <mergeCell ref="A45:B45"/>
    <mergeCell ref="A59:D59"/>
    <mergeCell ref="G7:I7"/>
    <mergeCell ref="G8:I8"/>
    <mergeCell ref="B7:D7"/>
    <mergeCell ref="F2:I2"/>
    <mergeCell ref="F1:I1"/>
    <mergeCell ref="G6:I6"/>
    <mergeCell ref="A4:I4"/>
    <mergeCell ref="A3:I3"/>
    <mergeCell ref="G5:I5"/>
    <mergeCell ref="B6:F6"/>
  </mergeCells>
  <conditionalFormatting sqref="E13">
    <cfRule type="cellIs" dxfId="71" priority="77" operator="greaterThan">
      <formula>0</formula>
    </cfRule>
  </conditionalFormatting>
  <conditionalFormatting sqref="F13">
    <cfRule type="cellIs" dxfId="70" priority="76" operator="greaterThan">
      <formula>0</formula>
    </cfRule>
  </conditionalFormatting>
  <conditionalFormatting sqref="G13">
    <cfRule type="cellIs" dxfId="69" priority="75" operator="greaterThan">
      <formula>0</formula>
    </cfRule>
  </conditionalFormatting>
  <conditionalFormatting sqref="H13">
    <cfRule type="cellIs" dxfId="68" priority="74" operator="greaterThan">
      <formula>0</formula>
    </cfRule>
  </conditionalFormatting>
  <conditionalFormatting sqref="G15">
    <cfRule type="cellIs" dxfId="67" priority="71" operator="greaterThan">
      <formula>0</formula>
    </cfRule>
  </conditionalFormatting>
  <conditionalFormatting sqref="H15">
    <cfRule type="cellIs" dxfId="66" priority="70" operator="greaterThan">
      <formula>0</formula>
    </cfRule>
  </conditionalFormatting>
  <conditionalFormatting sqref="E17">
    <cfRule type="cellIs" dxfId="65" priority="69" operator="greaterThan">
      <formula>0</formula>
    </cfRule>
  </conditionalFormatting>
  <conditionalFormatting sqref="F17">
    <cfRule type="cellIs" dxfId="64" priority="68" operator="greaterThan">
      <formula>0</formula>
    </cfRule>
  </conditionalFormatting>
  <conditionalFormatting sqref="G17">
    <cfRule type="cellIs" dxfId="63" priority="67" operator="greaterThan">
      <formula>0</formula>
    </cfRule>
  </conditionalFormatting>
  <conditionalFormatting sqref="H17">
    <cfRule type="cellIs" dxfId="62" priority="66" operator="greaterThan">
      <formula>0</formula>
    </cfRule>
  </conditionalFormatting>
  <conditionalFormatting sqref="E19">
    <cfRule type="cellIs" dxfId="61" priority="65" operator="greaterThan">
      <formula>0</formula>
    </cfRule>
  </conditionalFormatting>
  <conditionalFormatting sqref="F19">
    <cfRule type="cellIs" dxfId="60" priority="64" operator="greaterThan">
      <formula>0</formula>
    </cfRule>
  </conditionalFormatting>
  <conditionalFormatting sqref="G19">
    <cfRule type="cellIs" dxfId="59" priority="63" operator="greaterThan">
      <formula>0</formula>
    </cfRule>
  </conditionalFormatting>
  <conditionalFormatting sqref="H19">
    <cfRule type="cellIs" dxfId="58" priority="62" operator="greaterThan">
      <formula>0</formula>
    </cfRule>
  </conditionalFormatting>
  <conditionalFormatting sqref="E21">
    <cfRule type="cellIs" dxfId="57" priority="61" operator="greaterThan">
      <formula>0</formula>
    </cfRule>
  </conditionalFormatting>
  <conditionalFormatting sqref="F21">
    <cfRule type="cellIs" dxfId="56" priority="60" operator="greaterThan">
      <formula>0</formula>
    </cfRule>
  </conditionalFormatting>
  <conditionalFormatting sqref="G21">
    <cfRule type="cellIs" dxfId="55" priority="59" operator="greaterThan">
      <formula>0</formula>
    </cfRule>
  </conditionalFormatting>
  <conditionalFormatting sqref="H21">
    <cfRule type="cellIs" dxfId="54" priority="58" operator="greaterThan">
      <formula>0</formula>
    </cfRule>
  </conditionalFormatting>
  <conditionalFormatting sqref="E23">
    <cfRule type="cellIs" dxfId="53" priority="57" operator="greaterThan">
      <formula>0</formula>
    </cfRule>
  </conditionalFormatting>
  <conditionalFormatting sqref="F23">
    <cfRule type="cellIs" dxfId="52" priority="56" operator="greaterThan">
      <formula>0</formula>
    </cfRule>
  </conditionalFormatting>
  <conditionalFormatting sqref="G23">
    <cfRule type="cellIs" dxfId="51" priority="55" operator="greaterThan">
      <formula>0</formula>
    </cfRule>
  </conditionalFormatting>
  <conditionalFormatting sqref="H23">
    <cfRule type="cellIs" dxfId="50" priority="54" operator="greaterThan">
      <formula>0</formula>
    </cfRule>
  </conditionalFormatting>
  <conditionalFormatting sqref="E25">
    <cfRule type="cellIs" dxfId="49" priority="53" operator="greaterThan">
      <formula>0</formula>
    </cfRule>
  </conditionalFormatting>
  <conditionalFormatting sqref="F25">
    <cfRule type="cellIs" dxfId="48" priority="52" operator="greaterThan">
      <formula>0</formula>
    </cfRule>
  </conditionalFormatting>
  <conditionalFormatting sqref="G25">
    <cfRule type="cellIs" dxfId="47" priority="51" operator="greaterThan">
      <formula>0</formula>
    </cfRule>
  </conditionalFormatting>
  <conditionalFormatting sqref="H25">
    <cfRule type="cellIs" dxfId="46" priority="50" operator="greaterThan">
      <formula>0</formula>
    </cfRule>
  </conditionalFormatting>
  <conditionalFormatting sqref="E27">
    <cfRule type="cellIs" dxfId="45" priority="49" operator="greaterThan">
      <formula>0</formula>
    </cfRule>
  </conditionalFormatting>
  <conditionalFormatting sqref="E29">
    <cfRule type="cellIs" dxfId="44" priority="45" operator="greaterThan">
      <formula>0</formula>
    </cfRule>
  </conditionalFormatting>
  <conditionalFormatting sqref="F29">
    <cfRule type="cellIs" dxfId="43" priority="44" operator="greaterThan">
      <formula>0</formula>
    </cfRule>
  </conditionalFormatting>
  <conditionalFormatting sqref="G29">
    <cfRule type="cellIs" dxfId="42" priority="43" operator="greaterThan">
      <formula>0</formula>
    </cfRule>
  </conditionalFormatting>
  <conditionalFormatting sqref="H29">
    <cfRule type="cellIs" dxfId="41" priority="42" operator="greaterThan">
      <formula>0</formula>
    </cfRule>
  </conditionalFormatting>
  <conditionalFormatting sqref="E31">
    <cfRule type="cellIs" dxfId="40" priority="41" operator="greaterThan">
      <formula>0</formula>
    </cfRule>
  </conditionalFormatting>
  <conditionalFormatting sqref="F31">
    <cfRule type="cellIs" dxfId="39" priority="40" operator="greaterThan">
      <formula>0</formula>
    </cfRule>
  </conditionalFormatting>
  <conditionalFormatting sqref="G31">
    <cfRule type="cellIs" dxfId="38" priority="39" operator="greaterThan">
      <formula>0</formula>
    </cfRule>
  </conditionalFormatting>
  <conditionalFormatting sqref="H31">
    <cfRule type="cellIs" dxfId="37" priority="38" operator="greaterThan">
      <formula>0</formula>
    </cfRule>
  </conditionalFormatting>
  <conditionalFormatting sqref="E33">
    <cfRule type="cellIs" dxfId="36" priority="37" operator="greaterThan">
      <formula>0</formula>
    </cfRule>
  </conditionalFormatting>
  <conditionalFormatting sqref="F33">
    <cfRule type="cellIs" dxfId="35" priority="36" operator="greaterThan">
      <formula>0</formula>
    </cfRule>
  </conditionalFormatting>
  <conditionalFormatting sqref="G33">
    <cfRule type="cellIs" dxfId="34" priority="35" operator="greaterThan">
      <formula>0</formula>
    </cfRule>
  </conditionalFormatting>
  <conditionalFormatting sqref="H33">
    <cfRule type="cellIs" dxfId="33" priority="34" operator="greaterThan">
      <formula>0</formula>
    </cfRule>
  </conditionalFormatting>
  <conditionalFormatting sqref="E35">
    <cfRule type="cellIs" dxfId="32" priority="33" operator="greaterThan">
      <formula>0</formula>
    </cfRule>
  </conditionalFormatting>
  <conditionalFormatting sqref="F35">
    <cfRule type="cellIs" dxfId="31" priority="32" operator="greaterThan">
      <formula>0</formula>
    </cfRule>
  </conditionalFormatting>
  <conditionalFormatting sqref="G35">
    <cfRule type="cellIs" dxfId="30" priority="31" operator="greaterThan">
      <formula>0</formula>
    </cfRule>
  </conditionalFormatting>
  <conditionalFormatting sqref="H35">
    <cfRule type="cellIs" dxfId="29" priority="30" operator="greaterThan">
      <formula>0</formula>
    </cfRule>
  </conditionalFormatting>
  <conditionalFormatting sqref="E37">
    <cfRule type="cellIs" dxfId="28" priority="29" operator="greaterThan">
      <formula>0</formula>
    </cfRule>
  </conditionalFormatting>
  <conditionalFormatting sqref="F37">
    <cfRule type="cellIs" dxfId="27" priority="28" operator="greaterThan">
      <formula>0</formula>
    </cfRule>
  </conditionalFormatting>
  <conditionalFormatting sqref="G37">
    <cfRule type="cellIs" dxfId="26" priority="27" operator="greaterThan">
      <formula>0</formula>
    </cfRule>
  </conditionalFormatting>
  <conditionalFormatting sqref="H37">
    <cfRule type="cellIs" dxfId="25" priority="26" operator="greaterThan">
      <formula>0</formula>
    </cfRule>
  </conditionalFormatting>
  <conditionalFormatting sqref="E39">
    <cfRule type="cellIs" dxfId="24" priority="25" operator="greaterThan">
      <formula>0</formula>
    </cfRule>
  </conditionalFormatting>
  <conditionalFormatting sqref="F39">
    <cfRule type="cellIs" dxfId="23" priority="24" operator="greaterThan">
      <formula>0</formula>
    </cfRule>
  </conditionalFormatting>
  <conditionalFormatting sqref="G39">
    <cfRule type="cellIs" dxfId="22" priority="23" operator="greaterThan">
      <formula>0</formula>
    </cfRule>
  </conditionalFormatting>
  <conditionalFormatting sqref="H39">
    <cfRule type="cellIs" dxfId="21" priority="22" operator="greaterThan">
      <formula>0</formula>
    </cfRule>
  </conditionalFormatting>
  <conditionalFormatting sqref="E41">
    <cfRule type="cellIs" dxfId="20" priority="21" operator="greaterThan">
      <formula>0</formula>
    </cfRule>
  </conditionalFormatting>
  <conditionalFormatting sqref="F41">
    <cfRule type="cellIs" dxfId="19" priority="20" operator="greaterThan">
      <formula>0</formula>
    </cfRule>
  </conditionalFormatting>
  <conditionalFormatting sqref="G41">
    <cfRule type="cellIs" dxfId="18" priority="19" operator="greaterThan">
      <formula>0</formula>
    </cfRule>
  </conditionalFormatting>
  <conditionalFormatting sqref="H41">
    <cfRule type="cellIs" dxfId="17" priority="18" operator="greaterThan">
      <formula>0</formula>
    </cfRule>
  </conditionalFormatting>
  <conditionalFormatting sqref="E43">
    <cfRule type="cellIs" dxfId="16" priority="13" operator="greaterThan">
      <formula>0</formula>
    </cfRule>
  </conditionalFormatting>
  <conditionalFormatting sqref="F43">
    <cfRule type="cellIs" dxfId="15" priority="12" operator="greaterThan">
      <formula>0</formula>
    </cfRule>
  </conditionalFormatting>
  <conditionalFormatting sqref="G43">
    <cfRule type="cellIs" dxfId="14" priority="11" operator="greaterThan">
      <formula>0</formula>
    </cfRule>
  </conditionalFormatting>
  <conditionalFormatting sqref="H43">
    <cfRule type="cellIs" dxfId="13" priority="10" operator="greaterThan">
      <formula>0</formula>
    </cfRule>
  </conditionalFormatting>
  <conditionalFormatting sqref="E15">
    <cfRule type="cellIs" dxfId="12" priority="9" operator="greaterThan">
      <formula>0</formula>
    </cfRule>
  </conditionalFormatting>
  <conditionalFormatting sqref="F15">
    <cfRule type="cellIs" dxfId="11" priority="8" operator="greaterThan">
      <formula>0</formula>
    </cfRule>
  </conditionalFormatting>
  <conditionalFormatting sqref="E11">
    <cfRule type="cellIs" dxfId="10" priority="7" operator="greaterThan">
      <formula>0</formula>
    </cfRule>
  </conditionalFormatting>
  <conditionalFormatting sqref="F11">
    <cfRule type="cellIs" dxfId="9" priority="6" operator="greaterThan">
      <formula>0</formula>
    </cfRule>
  </conditionalFormatting>
  <conditionalFormatting sqref="G11">
    <cfRule type="cellIs" dxfId="8" priority="5" operator="greaterThan">
      <formula>0</formula>
    </cfRule>
  </conditionalFormatting>
  <conditionalFormatting sqref="H11">
    <cfRule type="cellIs" dxfId="7" priority="4" operator="greaterThan">
      <formula>0</formula>
    </cfRule>
  </conditionalFormatting>
  <conditionalFormatting sqref="F27">
    <cfRule type="cellIs" dxfId="6" priority="3" operator="greaterThan">
      <formula>0</formula>
    </cfRule>
  </conditionalFormatting>
  <conditionalFormatting sqref="G27">
    <cfRule type="cellIs" dxfId="5" priority="2" operator="greaterThan">
      <formula>0</formula>
    </cfRule>
  </conditionalFormatting>
  <conditionalFormatting sqref="H27">
    <cfRule type="cellIs" dxfId="4" priority="1" operator="greaterThan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80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02793-E96F-4AC3-AAD0-1B6C8E4337E2}">
  <dimension ref="A1:J563"/>
  <sheetViews>
    <sheetView topLeftCell="A454" workbookViewId="0">
      <selection activeCell="E458" sqref="E458"/>
    </sheetView>
  </sheetViews>
  <sheetFormatPr defaultRowHeight="15" x14ac:dyDescent="0.25"/>
  <cols>
    <col min="1" max="1" width="14.85546875" customWidth="1"/>
    <col min="2" max="2" width="64.7109375" customWidth="1"/>
    <col min="3" max="3" width="8" bestFit="1" customWidth="1"/>
    <col min="4" max="4" width="9.140625" bestFit="1" customWidth="1"/>
    <col min="5" max="5" width="11.5703125" bestFit="1" customWidth="1"/>
    <col min="6" max="6" width="10.85546875" bestFit="1" customWidth="1"/>
    <col min="7" max="7" width="13.7109375" customWidth="1"/>
    <col min="8" max="8" width="12.5703125" bestFit="1" customWidth="1"/>
    <col min="9" max="9" width="12.28515625" bestFit="1" customWidth="1"/>
    <col min="10" max="10" width="15.5703125" style="183" customWidth="1"/>
    <col min="11" max="11" width="10.85546875" customWidth="1"/>
  </cols>
  <sheetData>
    <row r="1" spans="1:9" ht="22.5" customHeight="1" x14ac:dyDescent="0.25">
      <c r="A1" s="126"/>
      <c r="B1" s="127"/>
      <c r="C1" s="127"/>
      <c r="D1" s="127"/>
      <c r="E1" s="127"/>
      <c r="F1" s="288" t="s">
        <v>142</v>
      </c>
      <c r="G1" s="288"/>
      <c r="H1" s="288"/>
      <c r="I1" s="289"/>
    </row>
    <row r="2" spans="1:9" ht="24" customHeight="1" x14ac:dyDescent="0.25">
      <c r="A2" s="84"/>
      <c r="B2" s="230"/>
      <c r="C2" s="230"/>
      <c r="D2" s="230"/>
      <c r="E2" s="230"/>
      <c r="F2" s="346" t="s">
        <v>143</v>
      </c>
      <c r="G2" s="346"/>
      <c r="H2" s="346"/>
      <c r="I2" s="347"/>
    </row>
    <row r="3" spans="1:9" ht="18" x14ac:dyDescent="0.25">
      <c r="A3" s="285" t="s">
        <v>194</v>
      </c>
      <c r="B3" s="344"/>
      <c r="C3" s="344"/>
      <c r="D3" s="344"/>
      <c r="E3" s="344"/>
      <c r="F3" s="344"/>
      <c r="G3" s="344"/>
      <c r="H3" s="344"/>
      <c r="I3" s="287"/>
    </row>
    <row r="4" spans="1:9" ht="15.75" x14ac:dyDescent="0.25">
      <c r="A4" s="295" t="s">
        <v>865</v>
      </c>
      <c r="B4" s="296"/>
      <c r="C4" s="296"/>
      <c r="D4" s="296"/>
      <c r="E4" s="296"/>
      <c r="F4" s="296"/>
      <c r="G4" s="296"/>
      <c r="H4" s="296"/>
      <c r="I4" s="297"/>
    </row>
    <row r="5" spans="1:9" x14ac:dyDescent="0.25">
      <c r="A5" s="1" t="s">
        <v>0</v>
      </c>
      <c r="B5" s="345" t="s">
        <v>466</v>
      </c>
      <c r="C5" s="345"/>
      <c r="D5" s="345"/>
      <c r="E5" s="180"/>
      <c r="F5" s="187"/>
      <c r="G5" s="293" t="s">
        <v>116</v>
      </c>
      <c r="H5" s="293"/>
      <c r="I5" s="294"/>
    </row>
    <row r="6" spans="1:9" ht="30.75" customHeight="1" x14ac:dyDescent="0.25">
      <c r="A6" s="130" t="s">
        <v>1</v>
      </c>
      <c r="B6" s="333" t="s">
        <v>468</v>
      </c>
      <c r="C6" s="333"/>
      <c r="D6" s="333"/>
      <c r="E6" s="333"/>
      <c r="F6" s="333"/>
      <c r="G6" s="298" t="s">
        <v>469</v>
      </c>
      <c r="H6" s="298"/>
      <c r="I6" s="299"/>
    </row>
    <row r="7" spans="1:9" ht="15" customHeight="1" x14ac:dyDescent="0.25">
      <c r="A7" s="2" t="s">
        <v>2</v>
      </c>
      <c r="B7" s="181" t="s">
        <v>467</v>
      </c>
      <c r="C7" s="181"/>
      <c r="D7" s="181"/>
      <c r="E7" s="181"/>
      <c r="F7" s="181"/>
      <c r="G7" s="298" t="s">
        <v>470</v>
      </c>
      <c r="H7" s="298"/>
      <c r="I7" s="299"/>
    </row>
    <row r="8" spans="1:9" ht="15.75" thickBot="1" x14ac:dyDescent="0.3">
      <c r="A8" s="2"/>
      <c r="B8" s="181"/>
      <c r="C8" s="181"/>
      <c r="D8" s="181"/>
      <c r="E8" s="181"/>
      <c r="F8" s="181"/>
      <c r="G8" s="301" t="s">
        <v>471</v>
      </c>
      <c r="H8" s="301"/>
      <c r="I8" s="302"/>
    </row>
    <row r="9" spans="1:9" ht="26.25" thickBot="1" x14ac:dyDescent="0.3">
      <c r="A9" s="272" t="s">
        <v>184</v>
      </c>
      <c r="B9" s="273" t="s">
        <v>4</v>
      </c>
      <c r="C9" s="273" t="s">
        <v>195</v>
      </c>
      <c r="D9" s="273" t="s">
        <v>5</v>
      </c>
      <c r="E9" s="274" t="s">
        <v>196</v>
      </c>
      <c r="F9" s="275" t="s">
        <v>197</v>
      </c>
      <c r="G9" s="275" t="s">
        <v>198</v>
      </c>
      <c r="H9" s="273" t="s">
        <v>199</v>
      </c>
      <c r="I9" s="276" t="s">
        <v>3</v>
      </c>
    </row>
    <row r="10" spans="1:9" ht="76.5" x14ac:dyDescent="0.25">
      <c r="A10" s="267"/>
      <c r="B10" s="260" t="s">
        <v>99</v>
      </c>
      <c r="C10" s="261" t="s">
        <v>200</v>
      </c>
      <c r="D10" s="261" t="s">
        <v>201</v>
      </c>
      <c r="E10" s="262"/>
      <c r="F10" s="263"/>
      <c r="G10" s="263"/>
      <c r="H10" s="261" t="s">
        <v>141</v>
      </c>
      <c r="I10" s="264" t="s">
        <v>139</v>
      </c>
    </row>
    <row r="11" spans="1:9" ht="25.5" x14ac:dyDescent="0.25">
      <c r="A11" s="234" t="s">
        <v>202</v>
      </c>
      <c r="B11" s="78" t="s">
        <v>203</v>
      </c>
      <c r="C11" s="48" t="s">
        <v>204</v>
      </c>
      <c r="D11" s="48" t="s">
        <v>205</v>
      </c>
      <c r="E11" s="235">
        <v>0.98</v>
      </c>
      <c r="F11" s="23">
        <v>22.59</v>
      </c>
      <c r="G11" s="23">
        <f>E11*F11</f>
        <v>22.138200000000001</v>
      </c>
      <c r="H11" s="45" t="s">
        <v>140</v>
      </c>
      <c r="I11" s="236">
        <v>88262</v>
      </c>
    </row>
    <row r="12" spans="1:9" ht="25.5" x14ac:dyDescent="0.25">
      <c r="A12" s="234" t="s">
        <v>202</v>
      </c>
      <c r="B12" s="78" t="s">
        <v>206</v>
      </c>
      <c r="C12" s="48" t="s">
        <v>204</v>
      </c>
      <c r="D12" s="48" t="s">
        <v>205</v>
      </c>
      <c r="E12" s="235">
        <v>0.98</v>
      </c>
      <c r="F12" s="23">
        <v>18.97</v>
      </c>
      <c r="G12" s="23">
        <f>E12*F12</f>
        <v>18.590599999999998</v>
      </c>
      <c r="H12" s="45" t="s">
        <v>140</v>
      </c>
      <c r="I12" s="236">
        <v>88239</v>
      </c>
    </row>
    <row r="13" spans="1:9" ht="25.5" x14ac:dyDescent="0.25">
      <c r="A13" s="234" t="s">
        <v>202</v>
      </c>
      <c r="B13" s="78" t="s">
        <v>207</v>
      </c>
      <c r="C13" s="48" t="s">
        <v>204</v>
      </c>
      <c r="D13" s="48" t="s">
        <v>205</v>
      </c>
      <c r="E13" s="235">
        <v>0.18</v>
      </c>
      <c r="F13" s="23">
        <v>25.87</v>
      </c>
      <c r="G13" s="23">
        <f>E13*F13</f>
        <v>4.6566000000000001</v>
      </c>
      <c r="H13" s="45" t="s">
        <v>140</v>
      </c>
      <c r="I13" s="236">
        <v>88310</v>
      </c>
    </row>
    <row r="14" spans="1:9" ht="25.5" x14ac:dyDescent="0.25">
      <c r="A14" s="234" t="s">
        <v>202</v>
      </c>
      <c r="B14" s="78" t="s">
        <v>208</v>
      </c>
      <c r="C14" s="48" t="s">
        <v>204</v>
      </c>
      <c r="D14" s="48" t="s">
        <v>205</v>
      </c>
      <c r="E14" s="235">
        <v>2.1000000000000001E-2</v>
      </c>
      <c r="F14" s="23">
        <v>19.63</v>
      </c>
      <c r="G14" s="23">
        <f>E14*F14</f>
        <v>0.41222999999999999</v>
      </c>
      <c r="H14" s="45" t="s">
        <v>140</v>
      </c>
      <c r="I14" s="236">
        <v>88316</v>
      </c>
    </row>
    <row r="15" spans="1:9" ht="25.5" x14ac:dyDescent="0.25">
      <c r="A15" s="234" t="s">
        <v>209</v>
      </c>
      <c r="B15" s="78" t="s">
        <v>210</v>
      </c>
      <c r="C15" s="48" t="s">
        <v>211</v>
      </c>
      <c r="D15" s="48" t="s">
        <v>13</v>
      </c>
      <c r="E15" s="235">
        <v>0.83333000000000002</v>
      </c>
      <c r="F15" s="23">
        <v>6.6</v>
      </c>
      <c r="G15" s="23">
        <f t="shared" ref="G15:G20" si="0">E15*F15</f>
        <v>5.4999779999999996</v>
      </c>
      <c r="H15" s="45" t="s">
        <v>140</v>
      </c>
      <c r="I15" s="237">
        <v>4491</v>
      </c>
    </row>
    <row r="16" spans="1:9" ht="25.5" x14ac:dyDescent="0.25">
      <c r="A16" s="234" t="s">
        <v>209</v>
      </c>
      <c r="B16" s="78" t="s">
        <v>212</v>
      </c>
      <c r="C16" s="48" t="s">
        <v>211</v>
      </c>
      <c r="D16" s="48" t="s">
        <v>13</v>
      </c>
      <c r="E16" s="235">
        <v>1.55833</v>
      </c>
      <c r="F16" s="23">
        <v>1.6</v>
      </c>
      <c r="G16" s="23">
        <f t="shared" si="0"/>
        <v>2.493328</v>
      </c>
      <c r="H16" s="45" t="s">
        <v>140</v>
      </c>
      <c r="I16" s="237">
        <v>4512</v>
      </c>
    </row>
    <row r="17" spans="1:9" ht="25.5" x14ac:dyDescent="0.25">
      <c r="A17" s="234" t="s">
        <v>209</v>
      </c>
      <c r="B17" s="78" t="s">
        <v>213</v>
      </c>
      <c r="C17" s="48" t="s">
        <v>211</v>
      </c>
      <c r="D17" s="48" t="s">
        <v>13</v>
      </c>
      <c r="E17" s="235">
        <v>1</v>
      </c>
      <c r="F17" s="23">
        <v>26.65</v>
      </c>
      <c r="G17" s="23">
        <f t="shared" si="0"/>
        <v>26.65</v>
      </c>
      <c r="H17" s="45" t="s">
        <v>140</v>
      </c>
      <c r="I17" s="237">
        <v>4425</v>
      </c>
    </row>
    <row r="18" spans="1:9" ht="25.5" x14ac:dyDescent="0.25">
      <c r="A18" s="234" t="s">
        <v>209</v>
      </c>
      <c r="B18" s="78" t="s">
        <v>214</v>
      </c>
      <c r="C18" s="48" t="s">
        <v>211</v>
      </c>
      <c r="D18" s="48" t="s">
        <v>16</v>
      </c>
      <c r="E18" s="235">
        <v>0.23</v>
      </c>
      <c r="F18" s="23">
        <v>18.12</v>
      </c>
      <c r="G18" s="23">
        <f t="shared" si="0"/>
        <v>4.1676000000000002</v>
      </c>
      <c r="H18" s="45" t="s">
        <v>140</v>
      </c>
      <c r="I18" s="237">
        <v>5061</v>
      </c>
    </row>
    <row r="19" spans="1:9" ht="25.5" x14ac:dyDescent="0.25">
      <c r="A19" s="234" t="s">
        <v>209</v>
      </c>
      <c r="B19" s="78" t="s">
        <v>260</v>
      </c>
      <c r="C19" s="48" t="s">
        <v>211</v>
      </c>
      <c r="D19" s="48" t="s">
        <v>161</v>
      </c>
      <c r="E19" s="235">
        <v>5.3749999999999999E-2</v>
      </c>
      <c r="F19" s="23">
        <v>31.39</v>
      </c>
      <c r="G19" s="23">
        <f t="shared" si="0"/>
        <v>1.6872125</v>
      </c>
      <c r="H19" s="45" t="s">
        <v>140</v>
      </c>
      <c r="I19" s="237">
        <v>7311</v>
      </c>
    </row>
    <row r="20" spans="1:9" ht="25.5" x14ac:dyDescent="0.25">
      <c r="A20" s="234" t="s">
        <v>209</v>
      </c>
      <c r="B20" s="78" t="s">
        <v>261</v>
      </c>
      <c r="C20" s="48" t="s">
        <v>211</v>
      </c>
      <c r="D20" s="48" t="s">
        <v>161</v>
      </c>
      <c r="E20" s="235">
        <v>8.0599999999999995E-3</v>
      </c>
      <c r="F20" s="23">
        <v>15.3</v>
      </c>
      <c r="G20" s="23">
        <f t="shared" si="0"/>
        <v>0.123318</v>
      </c>
      <c r="H20" s="45" t="s">
        <v>140</v>
      </c>
      <c r="I20" s="237">
        <v>5318</v>
      </c>
    </row>
    <row r="21" spans="1:9" ht="25.5" x14ac:dyDescent="0.25">
      <c r="A21" s="234" t="s">
        <v>209</v>
      </c>
      <c r="B21" s="78" t="s">
        <v>216</v>
      </c>
      <c r="C21" s="48" t="s">
        <v>211</v>
      </c>
      <c r="D21" s="48" t="s">
        <v>8</v>
      </c>
      <c r="E21" s="235">
        <v>1</v>
      </c>
      <c r="F21" s="23">
        <v>225</v>
      </c>
      <c r="G21" s="23">
        <f>E21*F21</f>
        <v>225</v>
      </c>
      <c r="H21" s="45" t="s">
        <v>140</v>
      </c>
      <c r="I21" s="236">
        <v>4813</v>
      </c>
    </row>
    <row r="22" spans="1:9" x14ac:dyDescent="0.25">
      <c r="A22" s="338" t="s">
        <v>217</v>
      </c>
      <c r="B22" s="339"/>
      <c r="C22" s="339"/>
      <c r="D22" s="339"/>
      <c r="E22" s="339"/>
      <c r="F22" s="339"/>
      <c r="G22" s="238">
        <f>SUM(G11:G21)</f>
        <v>311.41906649999999</v>
      </c>
      <c r="H22" s="117"/>
      <c r="I22" s="118"/>
    </row>
    <row r="23" spans="1:9" x14ac:dyDescent="0.25">
      <c r="A23" s="338" t="s">
        <v>218</v>
      </c>
      <c r="B23" s="339"/>
      <c r="C23" s="339"/>
      <c r="D23" s="339"/>
      <c r="E23" s="339"/>
      <c r="F23" s="339"/>
      <c r="G23" s="239">
        <f>(G22)*0.2</f>
        <v>62.283813299999998</v>
      </c>
      <c r="H23" s="117"/>
      <c r="I23" s="118"/>
    </row>
    <row r="24" spans="1:9" x14ac:dyDescent="0.25">
      <c r="A24" s="338" t="s">
        <v>219</v>
      </c>
      <c r="B24" s="339"/>
      <c r="C24" s="339"/>
      <c r="D24" s="339"/>
      <c r="E24" s="339"/>
      <c r="F24" s="339"/>
      <c r="G24" s="238">
        <f>SUM(G22:G23)</f>
        <v>373.70287980000001</v>
      </c>
      <c r="H24" s="117"/>
      <c r="I24" s="118"/>
    </row>
    <row r="25" spans="1:9" x14ac:dyDescent="0.25">
      <c r="A25" s="338" t="s">
        <v>220</v>
      </c>
      <c r="B25" s="339"/>
      <c r="C25" s="339"/>
      <c r="D25" s="339"/>
      <c r="E25" s="339"/>
      <c r="F25" s="339"/>
      <c r="G25" s="239">
        <v>6.25</v>
      </c>
      <c r="H25" s="117"/>
      <c r="I25" s="118"/>
    </row>
    <row r="26" spans="1:9" ht="15.75" thickBot="1" x14ac:dyDescent="0.3">
      <c r="A26" s="340" t="s">
        <v>221</v>
      </c>
      <c r="B26" s="341"/>
      <c r="C26" s="341"/>
      <c r="D26" s="341"/>
      <c r="E26" s="341"/>
      <c r="F26" s="341"/>
      <c r="G26" s="240">
        <f>G24*G25</f>
        <v>2335.6429987500001</v>
      </c>
      <c r="H26" s="119"/>
      <c r="I26" s="120"/>
    </row>
    <row r="27" spans="1:9" ht="16.5" thickBot="1" x14ac:dyDescent="0.3">
      <c r="A27" s="121"/>
      <c r="B27" s="121"/>
      <c r="C27" s="121"/>
      <c r="D27" s="121"/>
      <c r="E27" s="121"/>
      <c r="F27" s="121"/>
      <c r="G27" s="121"/>
      <c r="H27" s="121"/>
      <c r="I27" s="121"/>
    </row>
    <row r="28" spans="1:9" ht="63.75" x14ac:dyDescent="0.25">
      <c r="A28" s="259"/>
      <c r="B28" s="260" t="s">
        <v>110</v>
      </c>
      <c r="C28" s="261" t="s">
        <v>200</v>
      </c>
      <c r="D28" s="261" t="s">
        <v>222</v>
      </c>
      <c r="E28" s="262"/>
      <c r="F28" s="263"/>
      <c r="G28" s="263"/>
      <c r="H28" s="261" t="s">
        <v>268</v>
      </c>
      <c r="I28" s="264" t="s">
        <v>112</v>
      </c>
    </row>
    <row r="29" spans="1:9" ht="25.5" x14ac:dyDescent="0.25">
      <c r="A29" s="277" t="s">
        <v>202</v>
      </c>
      <c r="B29" s="278" t="s">
        <v>223</v>
      </c>
      <c r="C29" s="279" t="s">
        <v>204</v>
      </c>
      <c r="D29" s="279" t="s">
        <v>205</v>
      </c>
      <c r="E29" s="280">
        <v>1.32</v>
      </c>
      <c r="F29" s="281">
        <v>17.91</v>
      </c>
      <c r="G29" s="281">
        <f t="shared" ref="G29:G34" si="1">E29*F29</f>
        <v>23.641200000000001</v>
      </c>
      <c r="H29" s="282" t="s">
        <v>140</v>
      </c>
      <c r="I29" s="283">
        <v>88241</v>
      </c>
    </row>
    <row r="30" spans="1:9" ht="25.5" x14ac:dyDescent="0.25">
      <c r="A30" s="234" t="s">
        <v>202</v>
      </c>
      <c r="B30" s="78" t="s">
        <v>224</v>
      </c>
      <c r="C30" s="48" t="s">
        <v>204</v>
      </c>
      <c r="D30" s="48" t="s">
        <v>205</v>
      </c>
      <c r="E30" s="235">
        <v>0.99</v>
      </c>
      <c r="F30" s="23">
        <v>23.58</v>
      </c>
      <c r="G30" s="23">
        <f t="shared" si="1"/>
        <v>23.344199999999997</v>
      </c>
      <c r="H30" s="45" t="s">
        <v>140</v>
      </c>
      <c r="I30" s="236">
        <v>88264</v>
      </c>
    </row>
    <row r="31" spans="1:9" ht="25.5" x14ac:dyDescent="0.25">
      <c r="A31" s="234" t="s">
        <v>202</v>
      </c>
      <c r="B31" s="78" t="s">
        <v>225</v>
      </c>
      <c r="C31" s="48" t="s">
        <v>204</v>
      </c>
      <c r="D31" s="48" t="s">
        <v>205</v>
      </c>
      <c r="E31" s="235">
        <v>1.32</v>
      </c>
      <c r="F31" s="23">
        <v>18.2</v>
      </c>
      <c r="G31" s="23">
        <f t="shared" si="1"/>
        <v>24.024000000000001</v>
      </c>
      <c r="H31" s="45" t="s">
        <v>140</v>
      </c>
      <c r="I31" s="236">
        <v>88247</v>
      </c>
    </row>
    <row r="32" spans="1:9" ht="25.5" x14ac:dyDescent="0.25">
      <c r="A32" s="234" t="s">
        <v>202</v>
      </c>
      <c r="B32" s="78" t="s">
        <v>226</v>
      </c>
      <c r="C32" s="48" t="s">
        <v>204</v>
      </c>
      <c r="D32" s="48" t="s">
        <v>205</v>
      </c>
      <c r="E32" s="235">
        <v>0.99</v>
      </c>
      <c r="F32" s="23">
        <v>22.87</v>
      </c>
      <c r="G32" s="23">
        <f t="shared" si="1"/>
        <v>22.641300000000001</v>
      </c>
      <c r="H32" s="45" t="s">
        <v>140</v>
      </c>
      <c r="I32" s="236">
        <v>88267</v>
      </c>
    </row>
    <row r="33" spans="1:9" ht="25.5" x14ac:dyDescent="0.25">
      <c r="A33" s="234" t="s">
        <v>202</v>
      </c>
      <c r="B33" s="78" t="s">
        <v>227</v>
      </c>
      <c r="C33" s="48" t="s">
        <v>204</v>
      </c>
      <c r="D33" s="48" t="s">
        <v>205</v>
      </c>
      <c r="E33" s="235">
        <v>1.32</v>
      </c>
      <c r="F33" s="23">
        <v>17.649999999999999</v>
      </c>
      <c r="G33" s="23">
        <f t="shared" si="1"/>
        <v>23.297999999999998</v>
      </c>
      <c r="H33" s="45" t="s">
        <v>140</v>
      </c>
      <c r="I33" s="236">
        <v>88248</v>
      </c>
    </row>
    <row r="34" spans="1:9" ht="38.25" x14ac:dyDescent="0.25">
      <c r="A34" s="234" t="s">
        <v>209</v>
      </c>
      <c r="B34" s="78" t="s">
        <v>228</v>
      </c>
      <c r="C34" s="48" t="s">
        <v>229</v>
      </c>
      <c r="D34" s="48" t="s">
        <v>222</v>
      </c>
      <c r="E34" s="235">
        <v>1</v>
      </c>
      <c r="F34" s="23">
        <v>585</v>
      </c>
      <c r="G34" s="23">
        <f t="shared" si="1"/>
        <v>585</v>
      </c>
      <c r="H34" s="45" t="s">
        <v>140</v>
      </c>
      <c r="I34" s="236">
        <v>10775</v>
      </c>
    </row>
    <row r="35" spans="1:9" x14ac:dyDescent="0.25">
      <c r="A35" s="336" t="s">
        <v>217</v>
      </c>
      <c r="B35" s="337"/>
      <c r="C35" s="337"/>
      <c r="D35" s="337"/>
      <c r="E35" s="337"/>
      <c r="F35" s="337"/>
      <c r="G35" s="241">
        <f>SUM(G29:G34)</f>
        <v>701.94870000000003</v>
      </c>
      <c r="H35" s="64"/>
      <c r="I35" s="122"/>
    </row>
    <row r="36" spans="1:9" x14ac:dyDescent="0.25">
      <c r="A36" s="336" t="s">
        <v>218</v>
      </c>
      <c r="B36" s="337"/>
      <c r="C36" s="337"/>
      <c r="D36" s="337"/>
      <c r="E36" s="337"/>
      <c r="F36" s="337"/>
      <c r="G36" s="242">
        <f>(G35)*0.2</f>
        <v>140.38974000000002</v>
      </c>
      <c r="H36" s="64"/>
      <c r="I36" s="122"/>
    </row>
    <row r="37" spans="1:9" x14ac:dyDescent="0.25">
      <c r="A37" s="336" t="s">
        <v>219</v>
      </c>
      <c r="B37" s="337"/>
      <c r="C37" s="337"/>
      <c r="D37" s="337"/>
      <c r="E37" s="337"/>
      <c r="F37" s="337"/>
      <c r="G37" s="241">
        <f>SUM(G35:G36)</f>
        <v>842.33843999999999</v>
      </c>
      <c r="H37" s="64"/>
      <c r="I37" s="122"/>
    </row>
    <row r="38" spans="1:9" x14ac:dyDescent="0.25">
      <c r="A38" s="336" t="s">
        <v>220</v>
      </c>
      <c r="B38" s="337"/>
      <c r="C38" s="337"/>
      <c r="D38" s="337"/>
      <c r="E38" s="337"/>
      <c r="F38" s="337"/>
      <c r="G38" s="242">
        <v>4</v>
      </c>
      <c r="H38" s="64"/>
      <c r="I38" s="122"/>
    </row>
    <row r="39" spans="1:9" ht="15.75" thickBot="1" x14ac:dyDescent="0.3">
      <c r="A39" s="342" t="s">
        <v>221</v>
      </c>
      <c r="B39" s="343"/>
      <c r="C39" s="343"/>
      <c r="D39" s="343"/>
      <c r="E39" s="343"/>
      <c r="F39" s="343"/>
      <c r="G39" s="243">
        <f>ROUND(G37*G38,2)</f>
        <v>3369.35</v>
      </c>
      <c r="H39" s="123"/>
      <c r="I39" s="124"/>
    </row>
    <row r="40" spans="1:9" ht="15.75" thickBot="1" x14ac:dyDescent="0.3">
      <c r="A40" s="125"/>
      <c r="B40" s="125"/>
      <c r="C40" s="125"/>
      <c r="D40" s="125"/>
      <c r="E40" s="125"/>
      <c r="F40" s="125"/>
      <c r="G40" s="125"/>
      <c r="H40" s="125"/>
      <c r="I40" s="125"/>
    </row>
    <row r="41" spans="1:9" ht="63.75" x14ac:dyDescent="0.25">
      <c r="A41" s="259"/>
      <c r="B41" s="260" t="s">
        <v>113</v>
      </c>
      <c r="C41" s="261" t="s">
        <v>200</v>
      </c>
      <c r="D41" s="261" t="s">
        <v>222</v>
      </c>
      <c r="E41" s="262"/>
      <c r="F41" s="263"/>
      <c r="G41" s="263"/>
      <c r="H41" s="261" t="s">
        <v>268</v>
      </c>
      <c r="I41" s="264" t="s">
        <v>114</v>
      </c>
    </row>
    <row r="42" spans="1:9" ht="25.5" x14ac:dyDescent="0.25">
      <c r="A42" s="234" t="s">
        <v>202</v>
      </c>
      <c r="B42" s="78" t="s">
        <v>223</v>
      </c>
      <c r="C42" s="48" t="s">
        <v>204</v>
      </c>
      <c r="D42" s="48" t="s">
        <v>205</v>
      </c>
      <c r="E42" s="235">
        <v>1.32</v>
      </c>
      <c r="F42" s="23">
        <v>17.91</v>
      </c>
      <c r="G42" s="23">
        <f t="shared" ref="G42:G45" si="2">E42*F42</f>
        <v>23.641200000000001</v>
      </c>
      <c r="H42" s="45" t="s">
        <v>140</v>
      </c>
      <c r="I42" s="236">
        <v>88241</v>
      </c>
    </row>
    <row r="43" spans="1:9" ht="25.5" x14ac:dyDescent="0.25">
      <c r="A43" s="234" t="s">
        <v>202</v>
      </c>
      <c r="B43" s="78" t="s">
        <v>224</v>
      </c>
      <c r="C43" s="48" t="s">
        <v>204</v>
      </c>
      <c r="D43" s="48" t="s">
        <v>205</v>
      </c>
      <c r="E43" s="235">
        <v>0.99</v>
      </c>
      <c r="F43" s="23">
        <v>23.58</v>
      </c>
      <c r="G43" s="23">
        <f t="shared" si="2"/>
        <v>23.344199999999997</v>
      </c>
      <c r="H43" s="45" t="s">
        <v>140</v>
      </c>
      <c r="I43" s="236">
        <v>88264</v>
      </c>
    </row>
    <row r="44" spans="1:9" ht="25.5" x14ac:dyDescent="0.25">
      <c r="A44" s="234" t="s">
        <v>202</v>
      </c>
      <c r="B44" s="78" t="s">
        <v>225</v>
      </c>
      <c r="C44" s="48" t="s">
        <v>204</v>
      </c>
      <c r="D44" s="48" t="s">
        <v>205</v>
      </c>
      <c r="E44" s="235">
        <v>1.32</v>
      </c>
      <c r="F44" s="23">
        <v>18.2</v>
      </c>
      <c r="G44" s="23">
        <f t="shared" si="2"/>
        <v>24.024000000000001</v>
      </c>
      <c r="H44" s="45" t="s">
        <v>140</v>
      </c>
      <c r="I44" s="236">
        <v>88247</v>
      </c>
    </row>
    <row r="45" spans="1:9" ht="25.5" x14ac:dyDescent="0.25">
      <c r="A45" s="234" t="s">
        <v>209</v>
      </c>
      <c r="B45" s="78" t="s">
        <v>230</v>
      </c>
      <c r="C45" s="48" t="s">
        <v>229</v>
      </c>
      <c r="D45" s="48" t="s">
        <v>222</v>
      </c>
      <c r="E45" s="235">
        <v>1</v>
      </c>
      <c r="F45" s="23">
        <v>457.03</v>
      </c>
      <c r="G45" s="23">
        <f t="shared" si="2"/>
        <v>457.03</v>
      </c>
      <c r="H45" s="45" t="s">
        <v>140</v>
      </c>
      <c r="I45" s="236">
        <v>10776</v>
      </c>
    </row>
    <row r="46" spans="1:9" x14ac:dyDescent="0.25">
      <c r="A46" s="336" t="s">
        <v>217</v>
      </c>
      <c r="B46" s="337"/>
      <c r="C46" s="337"/>
      <c r="D46" s="337"/>
      <c r="E46" s="337"/>
      <c r="F46" s="337"/>
      <c r="G46" s="241">
        <f>SUM(G42:G45)</f>
        <v>528.0394</v>
      </c>
      <c r="H46" s="64"/>
      <c r="I46" s="122"/>
    </row>
    <row r="47" spans="1:9" x14ac:dyDescent="0.25">
      <c r="A47" s="336" t="s">
        <v>218</v>
      </c>
      <c r="B47" s="337"/>
      <c r="C47" s="337"/>
      <c r="D47" s="337"/>
      <c r="E47" s="337"/>
      <c r="F47" s="337"/>
      <c r="G47" s="242">
        <f>(G46)*0.2</f>
        <v>105.60788000000001</v>
      </c>
      <c r="H47" s="64"/>
      <c r="I47" s="122"/>
    </row>
    <row r="48" spans="1:9" x14ac:dyDescent="0.25">
      <c r="A48" s="336" t="s">
        <v>219</v>
      </c>
      <c r="B48" s="337"/>
      <c r="C48" s="337"/>
      <c r="D48" s="337"/>
      <c r="E48" s="337"/>
      <c r="F48" s="337"/>
      <c r="G48" s="241">
        <f>SUM(G46:G47)</f>
        <v>633.64728000000002</v>
      </c>
      <c r="H48" s="64"/>
      <c r="I48" s="122"/>
    </row>
    <row r="49" spans="1:10" x14ac:dyDescent="0.25">
      <c r="A49" s="336" t="s">
        <v>220</v>
      </c>
      <c r="B49" s="337"/>
      <c r="C49" s="337"/>
      <c r="D49" s="337"/>
      <c r="E49" s="337"/>
      <c r="F49" s="337"/>
      <c r="G49" s="242">
        <v>4</v>
      </c>
      <c r="H49" s="64"/>
      <c r="I49" s="122"/>
    </row>
    <row r="50" spans="1:10" ht="15.75" thickBot="1" x14ac:dyDescent="0.3">
      <c r="A50" s="342" t="s">
        <v>221</v>
      </c>
      <c r="B50" s="343"/>
      <c r="C50" s="343"/>
      <c r="D50" s="343"/>
      <c r="E50" s="343"/>
      <c r="F50" s="343"/>
      <c r="G50" s="243">
        <f>ROUND(G48*G49,2)</f>
        <v>2534.59</v>
      </c>
      <c r="H50" s="123"/>
      <c r="I50" s="124"/>
    </row>
    <row r="51" spans="1:10" ht="15.75" thickBot="1" x14ac:dyDescent="0.3"/>
    <row r="52" spans="1:10" s="8" customFormat="1" ht="63.75" x14ac:dyDescent="0.25">
      <c r="A52" s="259"/>
      <c r="B52" s="260" t="s">
        <v>464</v>
      </c>
      <c r="C52" s="261" t="s">
        <v>200</v>
      </c>
      <c r="D52" s="261" t="s">
        <v>11</v>
      </c>
      <c r="E52" s="262"/>
      <c r="F52" s="263"/>
      <c r="G52" s="263"/>
      <c r="H52" s="261" t="s">
        <v>268</v>
      </c>
      <c r="I52" s="264" t="s">
        <v>465</v>
      </c>
      <c r="J52" s="183"/>
    </row>
    <row r="53" spans="1:10" s="8" customFormat="1" ht="25.5" x14ac:dyDescent="0.25">
      <c r="A53" s="234" t="s">
        <v>202</v>
      </c>
      <c r="B53" s="78" t="s">
        <v>208</v>
      </c>
      <c r="C53" s="48" t="s">
        <v>204</v>
      </c>
      <c r="D53" s="48" t="s">
        <v>205</v>
      </c>
      <c r="E53" s="235">
        <v>11</v>
      </c>
      <c r="F53" s="23">
        <v>19.63</v>
      </c>
      <c r="G53" s="23">
        <f>E53*F53</f>
        <v>215.92999999999998</v>
      </c>
      <c r="H53" s="45" t="s">
        <v>140</v>
      </c>
      <c r="I53" s="236">
        <v>88316</v>
      </c>
      <c r="J53" s="183"/>
    </row>
    <row r="54" spans="1:10" s="8" customFormat="1" x14ac:dyDescent="0.25">
      <c r="A54" s="338" t="s">
        <v>217</v>
      </c>
      <c r="B54" s="339"/>
      <c r="C54" s="339"/>
      <c r="D54" s="339"/>
      <c r="E54" s="339"/>
      <c r="F54" s="339"/>
      <c r="G54" s="238">
        <f>SUM(G53)</f>
        <v>215.92999999999998</v>
      </c>
      <c r="H54" s="117"/>
      <c r="I54" s="118"/>
      <c r="J54" s="183"/>
    </row>
    <row r="55" spans="1:10" s="8" customFormat="1" x14ac:dyDescent="0.25">
      <c r="A55" s="338" t="s">
        <v>218</v>
      </c>
      <c r="B55" s="339"/>
      <c r="C55" s="339"/>
      <c r="D55" s="339"/>
      <c r="E55" s="339"/>
      <c r="F55" s="339"/>
      <c r="G55" s="239">
        <f>(G54)*0.2</f>
        <v>43.186</v>
      </c>
      <c r="H55" s="117"/>
      <c r="I55" s="118"/>
      <c r="J55" s="183"/>
    </row>
    <row r="56" spans="1:10" s="8" customFormat="1" x14ac:dyDescent="0.25">
      <c r="A56" s="338" t="s">
        <v>219</v>
      </c>
      <c r="B56" s="339"/>
      <c r="C56" s="339"/>
      <c r="D56" s="339"/>
      <c r="E56" s="339"/>
      <c r="F56" s="339"/>
      <c r="G56" s="238">
        <f>SUM(G54:G55)</f>
        <v>259.11599999999999</v>
      </c>
      <c r="H56" s="117"/>
      <c r="I56" s="118"/>
      <c r="J56" s="183"/>
    </row>
    <row r="57" spans="1:10" s="8" customFormat="1" x14ac:dyDescent="0.25">
      <c r="A57" s="338" t="s">
        <v>220</v>
      </c>
      <c r="B57" s="339"/>
      <c r="C57" s="339"/>
      <c r="D57" s="339"/>
      <c r="E57" s="339"/>
      <c r="F57" s="339"/>
      <c r="G57" s="239">
        <v>1.38</v>
      </c>
      <c r="H57" s="117"/>
      <c r="I57" s="118"/>
      <c r="J57" s="183"/>
    </row>
    <row r="58" spans="1:10" s="8" customFormat="1" ht="15.75" thickBot="1" x14ac:dyDescent="0.3">
      <c r="A58" s="340" t="s">
        <v>221</v>
      </c>
      <c r="B58" s="341"/>
      <c r="C58" s="341"/>
      <c r="D58" s="341"/>
      <c r="E58" s="341"/>
      <c r="F58" s="341"/>
      <c r="G58" s="240">
        <f>ROUND(G56*G57,2)</f>
        <v>357.58</v>
      </c>
      <c r="H58" s="119"/>
      <c r="I58" s="120"/>
      <c r="J58" s="183"/>
    </row>
    <row r="59" spans="1:10" s="8" customFormat="1" ht="15.75" thickBot="1" x14ac:dyDescent="0.3">
      <c r="J59" s="183"/>
    </row>
    <row r="60" spans="1:10" s="8" customFormat="1" ht="63.75" x14ac:dyDescent="0.25">
      <c r="A60" s="259"/>
      <c r="B60" s="260" t="s">
        <v>476</v>
      </c>
      <c r="C60" s="261" t="s">
        <v>200</v>
      </c>
      <c r="D60" s="261" t="s">
        <v>13</v>
      </c>
      <c r="E60" s="262"/>
      <c r="F60" s="263"/>
      <c r="G60" s="263"/>
      <c r="H60" s="261" t="s">
        <v>268</v>
      </c>
      <c r="I60" s="264" t="s">
        <v>477</v>
      </c>
      <c r="J60" s="183"/>
    </row>
    <row r="61" spans="1:10" s="8" customFormat="1" ht="25.5" x14ac:dyDescent="0.25">
      <c r="A61" s="234" t="s">
        <v>202</v>
      </c>
      <c r="B61" s="78" t="s">
        <v>208</v>
      </c>
      <c r="C61" s="48" t="s">
        <v>204</v>
      </c>
      <c r="D61" s="48" t="s">
        <v>205</v>
      </c>
      <c r="E61" s="235">
        <v>0.4</v>
      </c>
      <c r="F61" s="23">
        <v>19.63</v>
      </c>
      <c r="G61" s="23">
        <f>E61*F61</f>
        <v>7.8520000000000003</v>
      </c>
      <c r="H61" s="45" t="s">
        <v>140</v>
      </c>
      <c r="I61" s="236">
        <v>88316</v>
      </c>
      <c r="J61" s="183"/>
    </row>
    <row r="62" spans="1:10" s="8" customFormat="1" ht="63.75" x14ac:dyDescent="0.25">
      <c r="A62" s="234" t="s">
        <v>202</v>
      </c>
      <c r="B62" s="78" t="s">
        <v>529</v>
      </c>
      <c r="C62" s="48" t="s">
        <v>204</v>
      </c>
      <c r="D62" s="48" t="s">
        <v>205</v>
      </c>
      <c r="E62" s="235">
        <v>4.0000000000000001E-3</v>
      </c>
      <c r="F62" s="23">
        <v>88</v>
      </c>
      <c r="G62" s="23">
        <f>E62*F62</f>
        <v>0.35199999999999998</v>
      </c>
      <c r="H62" s="45" t="s">
        <v>140</v>
      </c>
      <c r="I62" s="236">
        <v>53797</v>
      </c>
      <c r="J62" s="183"/>
    </row>
    <row r="63" spans="1:10" s="8" customFormat="1" x14ac:dyDescent="0.25">
      <c r="A63" s="338" t="s">
        <v>217</v>
      </c>
      <c r="B63" s="339"/>
      <c r="C63" s="339"/>
      <c r="D63" s="339"/>
      <c r="E63" s="339"/>
      <c r="F63" s="339"/>
      <c r="G63" s="238">
        <f>SUM(G61:G62)</f>
        <v>8.2040000000000006</v>
      </c>
      <c r="H63" s="117"/>
      <c r="I63" s="118"/>
      <c r="J63" s="183"/>
    </row>
    <row r="64" spans="1:10" s="8" customFormat="1" x14ac:dyDescent="0.25">
      <c r="A64" s="338" t="s">
        <v>218</v>
      </c>
      <c r="B64" s="339"/>
      <c r="C64" s="339"/>
      <c r="D64" s="339"/>
      <c r="E64" s="339"/>
      <c r="F64" s="339"/>
      <c r="G64" s="239">
        <f>(G63)*0.2</f>
        <v>1.6408000000000003</v>
      </c>
      <c r="H64" s="117"/>
      <c r="I64" s="118"/>
      <c r="J64" s="183"/>
    </row>
    <row r="65" spans="1:10" s="8" customFormat="1" x14ac:dyDescent="0.25">
      <c r="A65" s="338" t="s">
        <v>219</v>
      </c>
      <c r="B65" s="339"/>
      <c r="C65" s="339"/>
      <c r="D65" s="339"/>
      <c r="E65" s="339"/>
      <c r="F65" s="339"/>
      <c r="G65" s="238">
        <f>SUM(G63:G64)</f>
        <v>9.8448000000000011</v>
      </c>
      <c r="H65" s="117"/>
      <c r="I65" s="118"/>
      <c r="J65" s="183"/>
    </row>
    <row r="66" spans="1:10" s="8" customFormat="1" x14ac:dyDescent="0.25">
      <c r="A66" s="338" t="s">
        <v>220</v>
      </c>
      <c r="B66" s="339"/>
      <c r="C66" s="339"/>
      <c r="D66" s="339"/>
      <c r="E66" s="339"/>
      <c r="F66" s="339"/>
      <c r="G66" s="239">
        <v>16</v>
      </c>
      <c r="H66" s="117"/>
      <c r="I66" s="118"/>
      <c r="J66" s="183"/>
    </row>
    <row r="67" spans="1:10" s="8" customFormat="1" ht="15.75" thickBot="1" x14ac:dyDescent="0.3">
      <c r="A67" s="340" t="s">
        <v>221</v>
      </c>
      <c r="B67" s="341"/>
      <c r="C67" s="341"/>
      <c r="D67" s="341"/>
      <c r="E67" s="341"/>
      <c r="F67" s="341"/>
      <c r="G67" s="240">
        <f>ROUND(G65*G66,2)</f>
        <v>157.52000000000001</v>
      </c>
      <c r="H67" s="119"/>
      <c r="I67" s="120"/>
      <c r="J67" s="183"/>
    </row>
    <row r="68" spans="1:10" s="8" customFormat="1" ht="15.75" thickBot="1" x14ac:dyDescent="0.3">
      <c r="J68" s="183"/>
    </row>
    <row r="69" spans="1:10" s="8" customFormat="1" ht="63.75" x14ac:dyDescent="0.25">
      <c r="A69" s="259"/>
      <c r="B69" s="260" t="s">
        <v>275</v>
      </c>
      <c r="C69" s="261" t="s">
        <v>200</v>
      </c>
      <c r="D69" s="261" t="s">
        <v>8</v>
      </c>
      <c r="E69" s="262"/>
      <c r="F69" s="263"/>
      <c r="G69" s="263"/>
      <c r="H69" s="261" t="s">
        <v>268</v>
      </c>
      <c r="I69" s="264" t="s">
        <v>109</v>
      </c>
      <c r="J69" s="184"/>
    </row>
    <row r="70" spans="1:10" s="8" customFormat="1" ht="25.5" x14ac:dyDescent="0.25">
      <c r="A70" s="234" t="s">
        <v>202</v>
      </c>
      <c r="B70" s="78" t="s">
        <v>203</v>
      </c>
      <c r="C70" s="48" t="s">
        <v>204</v>
      </c>
      <c r="D70" s="48" t="s">
        <v>205</v>
      </c>
      <c r="E70" s="235">
        <v>0.13</v>
      </c>
      <c r="F70" s="23">
        <v>22.59</v>
      </c>
      <c r="G70" s="23">
        <f>E70*F70</f>
        <v>2.9367000000000001</v>
      </c>
      <c r="H70" s="45" t="s">
        <v>140</v>
      </c>
      <c r="I70" s="236">
        <v>88262</v>
      </c>
      <c r="J70" s="184"/>
    </row>
    <row r="71" spans="1:10" s="8" customFormat="1" ht="25.5" x14ac:dyDescent="0.25">
      <c r="A71" s="234" t="s">
        <v>202</v>
      </c>
      <c r="B71" s="78" t="s">
        <v>208</v>
      </c>
      <c r="C71" s="48" t="s">
        <v>204</v>
      </c>
      <c r="D71" s="48" t="s">
        <v>205</v>
      </c>
      <c r="E71" s="235">
        <v>0.13</v>
      </c>
      <c r="F71" s="23">
        <v>19.63</v>
      </c>
      <c r="G71" s="23">
        <f>E71*F71</f>
        <v>2.5518999999999998</v>
      </c>
      <c r="H71" s="45" t="s">
        <v>140</v>
      </c>
      <c r="I71" s="236">
        <v>88316</v>
      </c>
      <c r="J71" s="184"/>
    </row>
    <row r="72" spans="1:10" s="8" customFormat="1" ht="25.5" x14ac:dyDescent="0.25">
      <c r="A72" s="234" t="s">
        <v>209</v>
      </c>
      <c r="B72" s="78" t="s">
        <v>210</v>
      </c>
      <c r="C72" s="48" t="s">
        <v>211</v>
      </c>
      <c r="D72" s="48" t="s">
        <v>13</v>
      </c>
      <c r="E72" s="235">
        <v>0.04</v>
      </c>
      <c r="F72" s="23">
        <v>6.6</v>
      </c>
      <c r="G72" s="23">
        <f t="shared" ref="G72:G75" si="3">E72*F72</f>
        <v>0.26400000000000001</v>
      </c>
      <c r="H72" s="45" t="s">
        <v>140</v>
      </c>
      <c r="I72" s="237">
        <v>4491</v>
      </c>
      <c r="J72" s="184"/>
    </row>
    <row r="73" spans="1:10" s="8" customFormat="1" ht="45" x14ac:dyDescent="0.25">
      <c r="A73" s="234" t="s">
        <v>209</v>
      </c>
      <c r="B73" s="78" t="s">
        <v>276</v>
      </c>
      <c r="C73" s="48" t="s">
        <v>211</v>
      </c>
      <c r="D73" s="48" t="s">
        <v>8</v>
      </c>
      <c r="E73" s="235">
        <v>0.09</v>
      </c>
      <c r="F73" s="23">
        <v>36.47</v>
      </c>
      <c r="G73" s="23">
        <f t="shared" si="3"/>
        <v>3.2822999999999998</v>
      </c>
      <c r="H73" s="45" t="s">
        <v>140</v>
      </c>
      <c r="I73" s="236">
        <v>6212</v>
      </c>
      <c r="J73" s="186" t="s">
        <v>277</v>
      </c>
    </row>
    <row r="74" spans="1:10" s="8" customFormat="1" ht="25.5" x14ac:dyDescent="0.25">
      <c r="A74" s="234" t="s">
        <v>209</v>
      </c>
      <c r="B74" s="78" t="s">
        <v>214</v>
      </c>
      <c r="C74" s="48" t="s">
        <v>211</v>
      </c>
      <c r="D74" s="48" t="s">
        <v>16</v>
      </c>
      <c r="E74" s="235">
        <v>1.2E-2</v>
      </c>
      <c r="F74" s="23">
        <v>18.12</v>
      </c>
      <c r="G74" s="23">
        <f t="shared" si="3"/>
        <v>0.21744000000000002</v>
      </c>
      <c r="H74" s="45" t="s">
        <v>140</v>
      </c>
      <c r="I74" s="237">
        <v>5061</v>
      </c>
      <c r="J74" s="184"/>
    </row>
    <row r="75" spans="1:10" s="8" customFormat="1" ht="25.5" x14ac:dyDescent="0.25">
      <c r="A75" s="234" t="s">
        <v>209</v>
      </c>
      <c r="B75" s="78" t="s">
        <v>278</v>
      </c>
      <c r="C75" s="48" t="s">
        <v>211</v>
      </c>
      <c r="D75" s="48" t="s">
        <v>16</v>
      </c>
      <c r="E75" s="235">
        <v>0.02</v>
      </c>
      <c r="F75" s="23">
        <v>26.29</v>
      </c>
      <c r="G75" s="23">
        <f t="shared" si="3"/>
        <v>0.52580000000000005</v>
      </c>
      <c r="H75" s="45" t="s">
        <v>140</v>
      </c>
      <c r="I75" s="244">
        <v>344</v>
      </c>
      <c r="J75" s="184"/>
    </row>
    <row r="76" spans="1:10" s="8" customFormat="1" x14ac:dyDescent="0.25">
      <c r="A76" s="338" t="s">
        <v>217</v>
      </c>
      <c r="B76" s="339"/>
      <c r="C76" s="339"/>
      <c r="D76" s="339"/>
      <c r="E76" s="339"/>
      <c r="F76" s="339"/>
      <c r="G76" s="238">
        <f>SUM(G70:G75)</f>
        <v>9.7781400000000005</v>
      </c>
      <c r="H76" s="117"/>
      <c r="I76" s="118"/>
      <c r="J76" s="184"/>
    </row>
    <row r="77" spans="1:10" s="8" customFormat="1" x14ac:dyDescent="0.25">
      <c r="A77" s="338" t="s">
        <v>218</v>
      </c>
      <c r="B77" s="339"/>
      <c r="C77" s="339"/>
      <c r="D77" s="339"/>
      <c r="E77" s="339"/>
      <c r="F77" s="339"/>
      <c r="G77" s="239">
        <f>(G76)*0.2</f>
        <v>1.9556280000000001</v>
      </c>
      <c r="H77" s="117"/>
      <c r="I77" s="118"/>
      <c r="J77" s="184"/>
    </row>
    <row r="78" spans="1:10" s="8" customFormat="1" x14ac:dyDescent="0.25">
      <c r="A78" s="338" t="s">
        <v>219</v>
      </c>
      <c r="B78" s="339"/>
      <c r="C78" s="339"/>
      <c r="D78" s="339"/>
      <c r="E78" s="339"/>
      <c r="F78" s="339"/>
      <c r="G78" s="238">
        <f>SUM(G76:G77)</f>
        <v>11.733768000000001</v>
      </c>
      <c r="H78" s="117"/>
      <c r="I78" s="118"/>
      <c r="J78" s="184"/>
    </row>
    <row r="79" spans="1:10" s="8" customFormat="1" x14ac:dyDescent="0.25">
      <c r="A79" s="338" t="s">
        <v>220</v>
      </c>
      <c r="B79" s="339"/>
      <c r="C79" s="339"/>
      <c r="D79" s="339"/>
      <c r="E79" s="339"/>
      <c r="F79" s="339"/>
      <c r="G79" s="239">
        <v>57.88</v>
      </c>
      <c r="H79" s="117"/>
      <c r="I79" s="118"/>
      <c r="J79" s="184"/>
    </row>
    <row r="80" spans="1:10" s="8" customFormat="1" ht="15.75" thickBot="1" x14ac:dyDescent="0.3">
      <c r="A80" s="340" t="s">
        <v>221</v>
      </c>
      <c r="B80" s="341"/>
      <c r="C80" s="341"/>
      <c r="D80" s="341"/>
      <c r="E80" s="341"/>
      <c r="F80" s="341"/>
      <c r="G80" s="240">
        <f>ROUND(G78*G79,2)</f>
        <v>679.15</v>
      </c>
      <c r="H80" s="119"/>
      <c r="I80" s="120"/>
      <c r="J80" s="184"/>
    </row>
    <row r="81" spans="1:10" s="8" customFormat="1" ht="15.75" thickBot="1" x14ac:dyDescent="0.3">
      <c r="J81" s="183"/>
    </row>
    <row r="82" spans="1:10" s="8" customFormat="1" ht="63.75" x14ac:dyDescent="0.25">
      <c r="A82" s="267"/>
      <c r="B82" s="271" t="s">
        <v>120</v>
      </c>
      <c r="C82" s="261" t="s">
        <v>200</v>
      </c>
      <c r="D82" s="261" t="s">
        <v>339</v>
      </c>
      <c r="E82" s="269"/>
      <c r="F82" s="270"/>
      <c r="G82" s="270"/>
      <c r="H82" s="261" t="s">
        <v>271</v>
      </c>
      <c r="I82" s="264" t="s">
        <v>121</v>
      </c>
      <c r="J82" s="183"/>
    </row>
    <row r="83" spans="1:10" s="8" customFormat="1" ht="25.5" x14ac:dyDescent="0.25">
      <c r="A83" s="234" t="s">
        <v>209</v>
      </c>
      <c r="B83" s="221" t="s">
        <v>340</v>
      </c>
      <c r="C83" s="245" t="s">
        <v>211</v>
      </c>
      <c r="D83" s="245" t="s">
        <v>11</v>
      </c>
      <c r="E83" s="246">
        <v>1.3</v>
      </c>
      <c r="F83" s="247">
        <v>9.18</v>
      </c>
      <c r="G83" s="247">
        <f t="shared" ref="G83" si="4">E83*F83</f>
        <v>11.933999999999999</v>
      </c>
      <c r="H83" s="45" t="s">
        <v>140</v>
      </c>
      <c r="I83" s="237">
        <v>6079</v>
      </c>
      <c r="J83" s="183"/>
    </row>
    <row r="84" spans="1:10" s="8" customFormat="1" x14ac:dyDescent="0.25">
      <c r="A84" s="336" t="s">
        <v>217</v>
      </c>
      <c r="B84" s="337"/>
      <c r="C84" s="337"/>
      <c r="D84" s="337"/>
      <c r="E84" s="337"/>
      <c r="F84" s="337"/>
      <c r="G84" s="241">
        <f>SUM(G83)</f>
        <v>11.933999999999999</v>
      </c>
      <c r="H84" s="64"/>
      <c r="I84" s="122"/>
      <c r="J84" s="183"/>
    </row>
    <row r="85" spans="1:10" s="8" customFormat="1" x14ac:dyDescent="0.25">
      <c r="A85" s="336" t="s">
        <v>218</v>
      </c>
      <c r="B85" s="337"/>
      <c r="C85" s="337"/>
      <c r="D85" s="337"/>
      <c r="E85" s="337"/>
      <c r="F85" s="337"/>
      <c r="G85" s="242">
        <f>(G84)*0.2</f>
        <v>2.3868</v>
      </c>
      <c r="H85" s="64"/>
      <c r="I85" s="122"/>
      <c r="J85" s="183"/>
    </row>
    <row r="86" spans="1:10" s="8" customFormat="1" x14ac:dyDescent="0.25">
      <c r="A86" s="336" t="s">
        <v>219</v>
      </c>
      <c r="B86" s="337"/>
      <c r="C86" s="337"/>
      <c r="D86" s="337"/>
      <c r="E86" s="337"/>
      <c r="F86" s="337"/>
      <c r="G86" s="241">
        <f>SUM(G84:G85)</f>
        <v>14.320799999999998</v>
      </c>
      <c r="H86" s="64"/>
      <c r="I86" s="122"/>
      <c r="J86" s="183"/>
    </row>
    <row r="87" spans="1:10" s="8" customFormat="1" x14ac:dyDescent="0.25">
      <c r="A87" s="336" t="s">
        <v>220</v>
      </c>
      <c r="B87" s="337"/>
      <c r="C87" s="337"/>
      <c r="D87" s="337"/>
      <c r="E87" s="337"/>
      <c r="F87" s="337"/>
      <c r="G87" s="242">
        <v>71.5</v>
      </c>
      <c r="H87" s="64"/>
      <c r="I87" s="122"/>
      <c r="J87" s="183"/>
    </row>
    <row r="88" spans="1:10" s="8" customFormat="1" ht="15.75" thickBot="1" x14ac:dyDescent="0.3">
      <c r="A88" s="342" t="s">
        <v>221</v>
      </c>
      <c r="B88" s="343"/>
      <c r="C88" s="343"/>
      <c r="D88" s="343"/>
      <c r="E88" s="343"/>
      <c r="F88" s="343"/>
      <c r="G88" s="243">
        <f>ROUND(G86*G87,2)</f>
        <v>1023.94</v>
      </c>
      <c r="H88" s="123"/>
      <c r="I88" s="124"/>
      <c r="J88" s="183"/>
    </row>
    <row r="89" spans="1:10" s="8" customFormat="1" ht="15.75" thickBot="1" x14ac:dyDescent="0.3">
      <c r="J89" s="183"/>
    </row>
    <row r="90" spans="1:10" s="8" customFormat="1" ht="76.5" x14ac:dyDescent="0.25">
      <c r="A90" s="267"/>
      <c r="B90" s="271" t="s">
        <v>447</v>
      </c>
      <c r="C90" s="261" t="s">
        <v>200</v>
      </c>
      <c r="D90" s="261" t="s">
        <v>13</v>
      </c>
      <c r="E90" s="269"/>
      <c r="F90" s="270"/>
      <c r="G90" s="270"/>
      <c r="H90" s="261" t="s">
        <v>141</v>
      </c>
      <c r="I90" s="264" t="s">
        <v>449</v>
      </c>
      <c r="J90" s="183"/>
    </row>
    <row r="91" spans="1:10" s="8" customFormat="1" ht="25.5" x14ac:dyDescent="0.25">
      <c r="A91" s="234" t="s">
        <v>202</v>
      </c>
      <c r="B91" s="78" t="s">
        <v>286</v>
      </c>
      <c r="C91" s="48" t="s">
        <v>204</v>
      </c>
      <c r="D91" s="48" t="s">
        <v>205</v>
      </c>
      <c r="E91" s="235">
        <v>7.1999999999999995E-2</v>
      </c>
      <c r="F91" s="23">
        <v>22.81</v>
      </c>
      <c r="G91" s="23">
        <f t="shared" ref="G91" si="5">E91*F91</f>
        <v>1.6423199999999998</v>
      </c>
      <c r="H91" s="45" t="s">
        <v>140</v>
      </c>
      <c r="I91" s="236">
        <v>88309</v>
      </c>
      <c r="J91" s="183"/>
    </row>
    <row r="92" spans="1:10" s="8" customFormat="1" ht="25.5" x14ac:dyDescent="0.25">
      <c r="A92" s="234" t="s">
        <v>202</v>
      </c>
      <c r="B92" s="78" t="s">
        <v>208</v>
      </c>
      <c r="C92" s="48" t="s">
        <v>204</v>
      </c>
      <c r="D92" s="48" t="s">
        <v>205</v>
      </c>
      <c r="E92" s="235">
        <v>0.2298</v>
      </c>
      <c r="F92" s="23">
        <v>19.63</v>
      </c>
      <c r="G92" s="23">
        <f>E92*F92</f>
        <v>4.510974</v>
      </c>
      <c r="H92" s="45" t="s">
        <v>140</v>
      </c>
      <c r="I92" s="236">
        <v>88316</v>
      </c>
      <c r="J92" s="183"/>
    </row>
    <row r="93" spans="1:10" s="8" customFormat="1" ht="25.5" x14ac:dyDescent="0.25">
      <c r="A93" s="234" t="s">
        <v>209</v>
      </c>
      <c r="B93" s="78" t="s">
        <v>314</v>
      </c>
      <c r="C93" s="48" t="s">
        <v>211</v>
      </c>
      <c r="D93" s="48" t="s">
        <v>11</v>
      </c>
      <c r="E93" s="235">
        <v>8.0000000000000004E-4</v>
      </c>
      <c r="F93" s="23">
        <v>54.62</v>
      </c>
      <c r="G93" s="23">
        <f t="shared" ref="G93:G94" si="6">E93*F93</f>
        <v>4.3695999999999999E-2</v>
      </c>
      <c r="H93" s="45" t="s">
        <v>140</v>
      </c>
      <c r="I93" s="236">
        <v>4718</v>
      </c>
      <c r="J93" s="183"/>
    </row>
    <row r="94" spans="1:10" s="8" customFormat="1" ht="25.5" x14ac:dyDescent="0.25">
      <c r="A94" s="234" t="s">
        <v>209</v>
      </c>
      <c r="B94" s="78" t="s">
        <v>450</v>
      </c>
      <c r="C94" s="48" t="s">
        <v>211</v>
      </c>
      <c r="D94" s="48" t="s">
        <v>9</v>
      </c>
      <c r="E94" s="235">
        <v>1</v>
      </c>
      <c r="F94" s="23">
        <v>19.8</v>
      </c>
      <c r="G94" s="23">
        <f t="shared" si="6"/>
        <v>19.8</v>
      </c>
      <c r="H94" s="45" t="s">
        <v>140</v>
      </c>
      <c r="I94" s="237">
        <v>41679</v>
      </c>
      <c r="J94" s="183"/>
    </row>
    <row r="95" spans="1:10" s="8" customFormat="1" x14ac:dyDescent="0.25">
      <c r="A95" s="336" t="s">
        <v>217</v>
      </c>
      <c r="B95" s="337"/>
      <c r="C95" s="337"/>
      <c r="D95" s="337"/>
      <c r="E95" s="337"/>
      <c r="F95" s="337"/>
      <c r="G95" s="241">
        <f>SUM(G91:G94)</f>
        <v>25.99699</v>
      </c>
      <c r="H95" s="64"/>
      <c r="I95" s="122"/>
      <c r="J95" s="183"/>
    </row>
    <row r="96" spans="1:10" s="8" customFormat="1" x14ac:dyDescent="0.25">
      <c r="A96" s="336" t="s">
        <v>218</v>
      </c>
      <c r="B96" s="337"/>
      <c r="C96" s="337"/>
      <c r="D96" s="337"/>
      <c r="E96" s="337"/>
      <c r="F96" s="337"/>
      <c r="G96" s="242">
        <f>(G95)*0.2</f>
        <v>5.1993980000000004</v>
      </c>
      <c r="H96" s="64"/>
      <c r="I96" s="122"/>
      <c r="J96" s="183"/>
    </row>
    <row r="97" spans="1:10" s="8" customFormat="1" x14ac:dyDescent="0.25">
      <c r="A97" s="336" t="s">
        <v>219</v>
      </c>
      <c r="B97" s="337"/>
      <c r="C97" s="337"/>
      <c r="D97" s="337"/>
      <c r="E97" s="337"/>
      <c r="F97" s="337"/>
      <c r="G97" s="241">
        <f>SUM(G95:G96)</f>
        <v>31.196387999999999</v>
      </c>
      <c r="H97" s="64"/>
      <c r="I97" s="122"/>
      <c r="J97" s="183"/>
    </row>
    <row r="98" spans="1:10" s="8" customFormat="1" x14ac:dyDescent="0.25">
      <c r="A98" s="336" t="s">
        <v>220</v>
      </c>
      <c r="B98" s="337"/>
      <c r="C98" s="337"/>
      <c r="D98" s="337"/>
      <c r="E98" s="337"/>
      <c r="F98" s="337"/>
      <c r="G98" s="242">
        <v>49.9</v>
      </c>
      <c r="H98" s="64"/>
      <c r="I98" s="122"/>
      <c r="J98" s="183"/>
    </row>
    <row r="99" spans="1:10" s="8" customFormat="1" ht="15.75" thickBot="1" x14ac:dyDescent="0.3">
      <c r="A99" s="342" t="s">
        <v>221</v>
      </c>
      <c r="B99" s="343"/>
      <c r="C99" s="343"/>
      <c r="D99" s="343"/>
      <c r="E99" s="343"/>
      <c r="F99" s="343"/>
      <c r="G99" s="243">
        <f>ROUND(G97*G98,2)</f>
        <v>1556.7</v>
      </c>
      <c r="H99" s="123"/>
      <c r="I99" s="124"/>
      <c r="J99" s="183"/>
    </row>
    <row r="100" spans="1:10" s="8" customFormat="1" ht="15.75" thickBot="1" x14ac:dyDescent="0.3">
      <c r="J100" s="183"/>
    </row>
    <row r="101" spans="1:10" s="8" customFormat="1" ht="63.75" x14ac:dyDescent="0.25">
      <c r="A101" s="267"/>
      <c r="B101" s="268" t="s">
        <v>343</v>
      </c>
      <c r="C101" s="261" t="s">
        <v>200</v>
      </c>
      <c r="D101" s="261" t="s">
        <v>8</v>
      </c>
      <c r="E101" s="269"/>
      <c r="F101" s="270"/>
      <c r="G101" s="270"/>
      <c r="H101" s="261" t="s">
        <v>271</v>
      </c>
      <c r="I101" s="264" t="s">
        <v>408</v>
      </c>
      <c r="J101" s="183"/>
    </row>
    <row r="102" spans="1:10" s="8" customFormat="1" ht="25.5" x14ac:dyDescent="0.25">
      <c r="A102" s="234" t="s">
        <v>202</v>
      </c>
      <c r="B102" s="78" t="s">
        <v>313</v>
      </c>
      <c r="C102" s="48" t="s">
        <v>204</v>
      </c>
      <c r="D102" s="48" t="s">
        <v>205</v>
      </c>
      <c r="E102" s="248">
        <v>0.96220000000000006</v>
      </c>
      <c r="F102" s="23">
        <v>17.47</v>
      </c>
      <c r="G102" s="23">
        <f t="shared" ref="G102" si="7">E102*F102</f>
        <v>16.809633999999999</v>
      </c>
      <c r="H102" s="45" t="s">
        <v>140</v>
      </c>
      <c r="I102" s="236">
        <v>88238</v>
      </c>
      <c r="J102" s="183"/>
    </row>
    <row r="103" spans="1:10" s="8" customFormat="1" ht="25.5" x14ac:dyDescent="0.25">
      <c r="A103" s="234" t="s">
        <v>202</v>
      </c>
      <c r="B103" s="78" t="s">
        <v>206</v>
      </c>
      <c r="C103" s="48" t="s">
        <v>204</v>
      </c>
      <c r="D103" s="48" t="s">
        <v>205</v>
      </c>
      <c r="E103" s="248">
        <v>0.21448007999999999</v>
      </c>
      <c r="F103" s="23">
        <v>18.97</v>
      </c>
      <c r="G103" s="23">
        <f>E103*F103</f>
        <v>4.0686871175999997</v>
      </c>
      <c r="H103" s="45" t="s">
        <v>140</v>
      </c>
      <c r="I103" s="236">
        <v>88239</v>
      </c>
      <c r="J103" s="183"/>
    </row>
    <row r="104" spans="1:10" s="8" customFormat="1" ht="25.5" x14ac:dyDescent="0.25">
      <c r="A104" s="234" t="s">
        <v>202</v>
      </c>
      <c r="B104" s="78" t="s">
        <v>203</v>
      </c>
      <c r="C104" s="48" t="s">
        <v>204</v>
      </c>
      <c r="D104" s="48" t="s">
        <v>205</v>
      </c>
      <c r="E104" s="248">
        <v>0.85816079999999995</v>
      </c>
      <c r="F104" s="23">
        <v>22.59</v>
      </c>
      <c r="G104" s="23">
        <f>E104*F104</f>
        <v>19.385852472</v>
      </c>
      <c r="H104" s="45" t="s">
        <v>140</v>
      </c>
      <c r="I104" s="236">
        <v>88262</v>
      </c>
      <c r="J104" s="183"/>
    </row>
    <row r="105" spans="1:10" s="8" customFormat="1" ht="25.5" x14ac:dyDescent="0.25">
      <c r="A105" s="234" t="s">
        <v>202</v>
      </c>
      <c r="B105" s="78" t="s">
        <v>312</v>
      </c>
      <c r="C105" s="48" t="s">
        <v>204</v>
      </c>
      <c r="D105" s="48" t="s">
        <v>205</v>
      </c>
      <c r="E105" s="248">
        <v>0.96220000000000006</v>
      </c>
      <c r="F105" s="23">
        <v>22.69</v>
      </c>
      <c r="G105" s="23">
        <f>E105*F105</f>
        <v>21.832318000000001</v>
      </c>
      <c r="H105" s="45" t="s">
        <v>140</v>
      </c>
      <c r="I105" s="236">
        <v>88245</v>
      </c>
      <c r="J105" s="183"/>
    </row>
    <row r="106" spans="1:10" s="8" customFormat="1" ht="25.5" x14ac:dyDescent="0.25">
      <c r="A106" s="234" t="s">
        <v>202</v>
      </c>
      <c r="B106" s="78" t="s">
        <v>286</v>
      </c>
      <c r="C106" s="48" t="s">
        <v>204</v>
      </c>
      <c r="D106" s="48" t="s">
        <v>205</v>
      </c>
      <c r="E106" s="248">
        <v>2.8005</v>
      </c>
      <c r="F106" s="23">
        <v>22.81</v>
      </c>
      <c r="G106" s="23">
        <f t="shared" ref="G106" si="8">E106*F106</f>
        <v>63.879404999999998</v>
      </c>
      <c r="H106" s="45" t="s">
        <v>140</v>
      </c>
      <c r="I106" s="236">
        <v>88309</v>
      </c>
      <c r="J106" s="183"/>
    </row>
    <row r="107" spans="1:10" s="8" customFormat="1" ht="25.5" x14ac:dyDescent="0.25">
      <c r="A107" s="234" t="s">
        <v>202</v>
      </c>
      <c r="B107" s="78" t="s">
        <v>208</v>
      </c>
      <c r="C107" s="48" t="s">
        <v>204</v>
      </c>
      <c r="D107" s="48" t="s">
        <v>205</v>
      </c>
      <c r="E107" s="248">
        <v>6.8840519100000002</v>
      </c>
      <c r="F107" s="23">
        <v>19.63</v>
      </c>
      <c r="G107" s="23">
        <f t="shared" ref="G107:G112" si="9">E107*F107</f>
        <v>135.13393899330001</v>
      </c>
      <c r="H107" s="45" t="s">
        <v>140</v>
      </c>
      <c r="I107" s="236">
        <v>88316</v>
      </c>
      <c r="J107" s="183"/>
    </row>
    <row r="108" spans="1:10" s="8" customFormat="1" ht="25.5" x14ac:dyDescent="0.25">
      <c r="A108" s="234" t="s">
        <v>209</v>
      </c>
      <c r="B108" s="78" t="s">
        <v>287</v>
      </c>
      <c r="C108" s="48" t="s">
        <v>211</v>
      </c>
      <c r="D108" s="48" t="s">
        <v>11</v>
      </c>
      <c r="E108" s="248">
        <v>0.14159448999999999</v>
      </c>
      <c r="F108" s="23">
        <v>62</v>
      </c>
      <c r="G108" s="23">
        <f t="shared" si="9"/>
        <v>8.7788583799999991</v>
      </c>
      <c r="H108" s="45" t="s">
        <v>140</v>
      </c>
      <c r="I108" s="236">
        <v>370</v>
      </c>
      <c r="J108" s="183"/>
    </row>
    <row r="109" spans="1:10" s="8" customFormat="1" ht="25.5" x14ac:dyDescent="0.25">
      <c r="A109" s="234" t="s">
        <v>209</v>
      </c>
      <c r="B109" s="78" t="s">
        <v>289</v>
      </c>
      <c r="C109" s="48" t="s">
        <v>211</v>
      </c>
      <c r="D109" s="48" t="s">
        <v>11</v>
      </c>
      <c r="E109" s="248">
        <v>6.9982370000000002E-2</v>
      </c>
      <c r="F109" s="23">
        <v>54.33</v>
      </c>
      <c r="G109" s="23">
        <f t="shared" si="9"/>
        <v>3.8021421621</v>
      </c>
      <c r="H109" s="45" t="s">
        <v>140</v>
      </c>
      <c r="I109" s="236">
        <v>4721</v>
      </c>
      <c r="J109" s="183"/>
    </row>
    <row r="110" spans="1:10" s="8" customFormat="1" ht="25.5" x14ac:dyDescent="0.25">
      <c r="A110" s="234" t="s">
        <v>209</v>
      </c>
      <c r="B110" s="78" t="s">
        <v>314</v>
      </c>
      <c r="C110" s="48" t="s">
        <v>211</v>
      </c>
      <c r="D110" s="48" t="s">
        <v>11</v>
      </c>
      <c r="E110" s="248">
        <v>5.0947119999999999E-2</v>
      </c>
      <c r="F110" s="23">
        <v>54.62</v>
      </c>
      <c r="G110" s="23">
        <f t="shared" si="9"/>
        <v>2.7827316943999998</v>
      </c>
      <c r="H110" s="45" t="s">
        <v>140</v>
      </c>
      <c r="I110" s="236">
        <v>4718</v>
      </c>
      <c r="J110" s="183"/>
    </row>
    <row r="111" spans="1:10" s="8" customFormat="1" ht="25.5" x14ac:dyDescent="0.25">
      <c r="A111" s="234" t="s">
        <v>209</v>
      </c>
      <c r="B111" s="78" t="s">
        <v>315</v>
      </c>
      <c r="C111" s="48" t="s">
        <v>211</v>
      </c>
      <c r="D111" s="48" t="s">
        <v>16</v>
      </c>
      <c r="E111" s="248">
        <v>0.39200000000000002</v>
      </c>
      <c r="F111" s="23">
        <v>0.6</v>
      </c>
      <c r="G111" s="23">
        <f t="shared" si="9"/>
        <v>0.23519999999999999</v>
      </c>
      <c r="H111" s="45" t="s">
        <v>140</v>
      </c>
      <c r="I111" s="236">
        <v>1106</v>
      </c>
      <c r="J111" s="183"/>
    </row>
    <row r="112" spans="1:10" s="8" customFormat="1" ht="25.5" x14ac:dyDescent="0.25">
      <c r="A112" s="234" t="s">
        <v>209</v>
      </c>
      <c r="B112" s="78" t="s">
        <v>288</v>
      </c>
      <c r="C112" s="48" t="s">
        <v>211</v>
      </c>
      <c r="D112" s="48" t="s">
        <v>16</v>
      </c>
      <c r="E112" s="248">
        <v>54.712766000000002</v>
      </c>
      <c r="F112" s="23">
        <v>0.56000000000000005</v>
      </c>
      <c r="G112" s="23">
        <f t="shared" si="9"/>
        <v>30.639148960000004</v>
      </c>
      <c r="H112" s="45" t="s">
        <v>140</v>
      </c>
      <c r="I112" s="236">
        <v>1379</v>
      </c>
      <c r="J112" s="183"/>
    </row>
    <row r="113" spans="1:10" s="8" customFormat="1" ht="25.5" x14ac:dyDescent="0.25">
      <c r="A113" s="234" t="s">
        <v>209</v>
      </c>
      <c r="B113" s="78" t="s">
        <v>409</v>
      </c>
      <c r="C113" s="48" t="s">
        <v>211</v>
      </c>
      <c r="D113" s="48" t="s">
        <v>8</v>
      </c>
      <c r="E113" s="248">
        <v>0.28771200000000002</v>
      </c>
      <c r="F113" s="23">
        <v>55.29</v>
      </c>
      <c r="G113" s="23">
        <f t="shared" ref="G113" si="10">E113*F113</f>
        <v>15.90759648</v>
      </c>
      <c r="H113" s="45" t="s">
        <v>140</v>
      </c>
      <c r="I113" s="237">
        <v>1347</v>
      </c>
      <c r="J113" s="183"/>
    </row>
    <row r="114" spans="1:10" s="8" customFormat="1" ht="25.5" x14ac:dyDescent="0.25">
      <c r="A114" s="234" t="s">
        <v>209</v>
      </c>
      <c r="B114" s="78" t="s">
        <v>410</v>
      </c>
      <c r="C114" s="48" t="s">
        <v>211</v>
      </c>
      <c r="D114" s="48" t="s">
        <v>161</v>
      </c>
      <c r="E114" s="248">
        <v>1.44E-2</v>
      </c>
      <c r="F114" s="23">
        <v>15.58</v>
      </c>
      <c r="G114" s="23">
        <f t="shared" ref="G114:G131" si="11">E114*F114</f>
        <v>0.224352</v>
      </c>
      <c r="H114" s="45" t="s">
        <v>140</v>
      </c>
      <c r="I114" s="237">
        <v>39397</v>
      </c>
      <c r="J114" s="183"/>
    </row>
    <row r="115" spans="1:10" s="8" customFormat="1" ht="25.5" x14ac:dyDescent="0.25">
      <c r="A115" s="234" t="s">
        <v>209</v>
      </c>
      <c r="B115" s="78" t="s">
        <v>411</v>
      </c>
      <c r="C115" s="48" t="s">
        <v>211</v>
      </c>
      <c r="D115" s="48" t="s">
        <v>9</v>
      </c>
      <c r="E115" s="248">
        <v>64.296000000000006</v>
      </c>
      <c r="F115" s="23">
        <v>0.21</v>
      </c>
      <c r="G115" s="23">
        <f t="shared" si="11"/>
        <v>13.502160000000002</v>
      </c>
      <c r="H115" s="45" t="s">
        <v>140</v>
      </c>
      <c r="I115" s="237">
        <v>39017</v>
      </c>
      <c r="J115" s="183"/>
    </row>
    <row r="116" spans="1:10" s="8" customFormat="1" ht="25.5" x14ac:dyDescent="0.25">
      <c r="A116" s="234" t="s">
        <v>209</v>
      </c>
      <c r="B116" s="78" t="s">
        <v>412</v>
      </c>
      <c r="C116" s="48" t="s">
        <v>211</v>
      </c>
      <c r="D116" s="48" t="s">
        <v>16</v>
      </c>
      <c r="E116" s="248">
        <v>1.4308000000000001</v>
      </c>
      <c r="F116" s="23">
        <v>11.04</v>
      </c>
      <c r="G116" s="23">
        <f t="shared" si="11"/>
        <v>15.796032</v>
      </c>
      <c r="H116" s="45" t="s">
        <v>140</v>
      </c>
      <c r="I116" s="237">
        <v>43053</v>
      </c>
      <c r="J116" s="183"/>
    </row>
    <row r="117" spans="1:10" s="8" customFormat="1" ht="25.5" x14ac:dyDescent="0.25">
      <c r="A117" s="234" t="s">
        <v>209</v>
      </c>
      <c r="B117" s="78" t="s">
        <v>413</v>
      </c>
      <c r="C117" s="48" t="s">
        <v>211</v>
      </c>
      <c r="D117" s="48" t="s">
        <v>16</v>
      </c>
      <c r="E117" s="248">
        <v>7.9200000000000007E-2</v>
      </c>
      <c r="F117" s="23">
        <v>11.5</v>
      </c>
      <c r="G117" s="23">
        <f t="shared" si="11"/>
        <v>0.91080000000000005</v>
      </c>
      <c r="H117" s="45" t="s">
        <v>140</v>
      </c>
      <c r="I117" s="237">
        <v>34</v>
      </c>
      <c r="J117" s="183"/>
    </row>
    <row r="118" spans="1:10" s="8" customFormat="1" ht="25.5" x14ac:dyDescent="0.25">
      <c r="A118" s="234" t="s">
        <v>209</v>
      </c>
      <c r="B118" s="78" t="s">
        <v>414</v>
      </c>
      <c r="C118" s="48" t="s">
        <v>211</v>
      </c>
      <c r="D118" s="48" t="s">
        <v>16</v>
      </c>
      <c r="E118" s="248">
        <v>10.712</v>
      </c>
      <c r="F118" s="23">
        <v>12.2</v>
      </c>
      <c r="G118" s="23">
        <f t="shared" si="11"/>
        <v>130.68639999999999</v>
      </c>
      <c r="H118" s="45" t="s">
        <v>140</v>
      </c>
      <c r="I118" s="237">
        <v>33</v>
      </c>
      <c r="J118" s="183"/>
    </row>
    <row r="119" spans="1:10" s="8" customFormat="1" ht="25.5" x14ac:dyDescent="0.25">
      <c r="A119" s="234" t="s">
        <v>209</v>
      </c>
      <c r="B119" s="78" t="s">
        <v>415</v>
      </c>
      <c r="C119" s="48" t="s">
        <v>211</v>
      </c>
      <c r="D119" s="48" t="s">
        <v>16</v>
      </c>
      <c r="E119" s="248">
        <v>3.5649999999999999</v>
      </c>
      <c r="F119" s="23">
        <v>10.88</v>
      </c>
      <c r="G119" s="23">
        <f t="shared" si="11"/>
        <v>38.787200000000006</v>
      </c>
      <c r="H119" s="45" t="s">
        <v>140</v>
      </c>
      <c r="I119" s="237">
        <v>43059</v>
      </c>
      <c r="J119" s="183"/>
    </row>
    <row r="120" spans="1:10" s="8" customFormat="1" ht="25.5" x14ac:dyDescent="0.25">
      <c r="A120" s="234" t="s">
        <v>209</v>
      </c>
      <c r="B120" s="78" t="s">
        <v>416</v>
      </c>
      <c r="C120" s="48" t="s">
        <v>211</v>
      </c>
      <c r="D120" s="48" t="s">
        <v>11</v>
      </c>
      <c r="E120" s="248">
        <v>7.3499999999999996E-2</v>
      </c>
      <c r="F120" s="23">
        <v>315</v>
      </c>
      <c r="G120" s="23">
        <f t="shared" si="11"/>
        <v>23.1525</v>
      </c>
      <c r="H120" s="45" t="s">
        <v>140</v>
      </c>
      <c r="I120" s="237">
        <v>34492</v>
      </c>
      <c r="J120" s="183"/>
    </row>
    <row r="121" spans="1:10" s="8" customFormat="1" ht="25.5" x14ac:dyDescent="0.25">
      <c r="A121" s="234" t="s">
        <v>209</v>
      </c>
      <c r="B121" s="78" t="s">
        <v>417</v>
      </c>
      <c r="C121" s="48" t="s">
        <v>211</v>
      </c>
      <c r="D121" s="48" t="s">
        <v>9</v>
      </c>
      <c r="E121" s="248">
        <v>12.25</v>
      </c>
      <c r="F121" s="23">
        <v>1.94</v>
      </c>
      <c r="G121" s="23">
        <f t="shared" si="11"/>
        <v>23.765000000000001</v>
      </c>
      <c r="H121" s="45" t="s">
        <v>140</v>
      </c>
      <c r="I121" s="237">
        <v>659</v>
      </c>
      <c r="J121" s="183"/>
    </row>
    <row r="122" spans="1:10" s="8" customFormat="1" ht="25.5" x14ac:dyDescent="0.25">
      <c r="A122" s="234" t="s">
        <v>209</v>
      </c>
      <c r="B122" s="78" t="s">
        <v>274</v>
      </c>
      <c r="C122" s="48" t="s">
        <v>211</v>
      </c>
      <c r="D122" s="48" t="s">
        <v>16</v>
      </c>
      <c r="E122" s="248">
        <v>7.1999999999999995E-2</v>
      </c>
      <c r="F122" s="23">
        <v>20</v>
      </c>
      <c r="G122" s="23">
        <f t="shared" si="11"/>
        <v>1.44</v>
      </c>
      <c r="H122" s="45" t="s">
        <v>140</v>
      </c>
      <c r="I122" s="236">
        <v>43130</v>
      </c>
      <c r="J122" s="183"/>
    </row>
    <row r="123" spans="1:10" s="8" customFormat="1" ht="25.5" x14ac:dyDescent="0.25">
      <c r="A123" s="234" t="s">
        <v>209</v>
      </c>
      <c r="B123" s="78" t="s">
        <v>418</v>
      </c>
      <c r="C123" s="48" t="s">
        <v>211</v>
      </c>
      <c r="D123" s="48" t="s">
        <v>16</v>
      </c>
      <c r="E123" s="248">
        <v>0.119952</v>
      </c>
      <c r="F123" s="23">
        <v>18.43</v>
      </c>
      <c r="G123" s="23">
        <f t="shared" si="11"/>
        <v>2.21071536</v>
      </c>
      <c r="H123" s="45" t="s">
        <v>140</v>
      </c>
      <c r="I123" s="237">
        <v>5068</v>
      </c>
      <c r="J123" s="183"/>
    </row>
    <row r="124" spans="1:10" s="8" customFormat="1" ht="25.5" x14ac:dyDescent="0.25">
      <c r="A124" s="234" t="s">
        <v>209</v>
      </c>
      <c r="B124" s="78" t="s">
        <v>323</v>
      </c>
      <c r="C124" s="48" t="s">
        <v>211</v>
      </c>
      <c r="D124" s="48" t="s">
        <v>16</v>
      </c>
      <c r="E124" s="248">
        <v>0.17480000000000001</v>
      </c>
      <c r="F124" s="23">
        <v>20</v>
      </c>
      <c r="G124" s="23">
        <f t="shared" si="11"/>
        <v>3.4960000000000004</v>
      </c>
      <c r="H124" s="45" t="s">
        <v>140</v>
      </c>
      <c r="I124" s="236">
        <v>43132</v>
      </c>
      <c r="J124" s="183"/>
    </row>
    <row r="125" spans="1:10" s="8" customFormat="1" ht="25.5" x14ac:dyDescent="0.25">
      <c r="A125" s="234" t="s">
        <v>209</v>
      </c>
      <c r="B125" s="78" t="s">
        <v>210</v>
      </c>
      <c r="C125" s="48" t="s">
        <v>211</v>
      </c>
      <c r="D125" s="48" t="s">
        <v>13</v>
      </c>
      <c r="E125" s="248">
        <v>1.8773207999999999</v>
      </c>
      <c r="F125" s="23">
        <v>6.6</v>
      </c>
      <c r="G125" s="23">
        <f t="shared" si="11"/>
        <v>12.390317279999998</v>
      </c>
      <c r="H125" s="45" t="s">
        <v>140</v>
      </c>
      <c r="I125" s="237">
        <v>4491</v>
      </c>
      <c r="J125" s="183"/>
    </row>
    <row r="126" spans="1:10" s="8" customFormat="1" ht="25.5" x14ac:dyDescent="0.25">
      <c r="A126" s="234" t="s">
        <v>209</v>
      </c>
      <c r="B126" s="78" t="s">
        <v>419</v>
      </c>
      <c r="C126" s="48" t="s">
        <v>211</v>
      </c>
      <c r="D126" s="48" t="s">
        <v>13</v>
      </c>
      <c r="E126" s="248">
        <v>1.306692</v>
      </c>
      <c r="F126" s="23">
        <v>2.31</v>
      </c>
      <c r="G126" s="23">
        <f t="shared" si="11"/>
        <v>3.0184585199999998</v>
      </c>
      <c r="H126" s="45" t="s">
        <v>140</v>
      </c>
      <c r="I126" s="237">
        <v>4517</v>
      </c>
      <c r="J126" s="183"/>
    </row>
    <row r="127" spans="1:10" s="8" customFormat="1" ht="25.5" x14ac:dyDescent="0.25">
      <c r="A127" s="234" t="s">
        <v>209</v>
      </c>
      <c r="B127" s="78" t="s">
        <v>420</v>
      </c>
      <c r="C127" s="48" t="s">
        <v>211</v>
      </c>
      <c r="D127" s="48" t="s">
        <v>161</v>
      </c>
      <c r="E127" s="248">
        <v>0.56000000000000005</v>
      </c>
      <c r="F127" s="23">
        <v>6.54</v>
      </c>
      <c r="G127" s="23">
        <f t="shared" si="11"/>
        <v>3.6624000000000003</v>
      </c>
      <c r="H127" s="45" t="s">
        <v>140</v>
      </c>
      <c r="I127" s="237">
        <v>123</v>
      </c>
      <c r="J127" s="183"/>
    </row>
    <row r="128" spans="1:10" s="8" customFormat="1" ht="25.5" x14ac:dyDescent="0.25">
      <c r="A128" s="234" t="s">
        <v>209</v>
      </c>
      <c r="B128" s="78" t="s">
        <v>421</v>
      </c>
      <c r="C128" s="48" t="s">
        <v>211</v>
      </c>
      <c r="D128" s="48" t="s">
        <v>161</v>
      </c>
      <c r="E128" s="248">
        <v>0.6</v>
      </c>
      <c r="F128" s="23">
        <v>9.2100000000000009</v>
      </c>
      <c r="G128" s="23">
        <f t="shared" si="11"/>
        <v>5.5260000000000007</v>
      </c>
      <c r="H128" s="45" t="s">
        <v>140</v>
      </c>
      <c r="I128" s="237">
        <v>7319</v>
      </c>
      <c r="J128" s="183"/>
    </row>
    <row r="129" spans="1:10" s="8" customFormat="1" ht="25.5" x14ac:dyDescent="0.25">
      <c r="A129" s="234" t="s">
        <v>209</v>
      </c>
      <c r="B129" s="78" t="s">
        <v>422</v>
      </c>
      <c r="C129" s="48" t="s">
        <v>211</v>
      </c>
      <c r="D129" s="48" t="s">
        <v>16</v>
      </c>
      <c r="E129" s="248">
        <v>0.3</v>
      </c>
      <c r="F129" s="23">
        <v>10.61</v>
      </c>
      <c r="G129" s="23">
        <f t="shared" si="11"/>
        <v>3.1829999999999998</v>
      </c>
      <c r="H129" s="45" t="s">
        <v>294</v>
      </c>
      <c r="I129" s="237">
        <v>24010</v>
      </c>
      <c r="J129" s="183"/>
    </row>
    <row r="130" spans="1:10" s="8" customFormat="1" ht="25.5" x14ac:dyDescent="0.25">
      <c r="A130" s="234" t="s">
        <v>209</v>
      </c>
      <c r="B130" s="78" t="s">
        <v>423</v>
      </c>
      <c r="C130" s="48" t="s">
        <v>211</v>
      </c>
      <c r="D130" s="48" t="s">
        <v>425</v>
      </c>
      <c r="E130" s="248">
        <v>0.10640387</v>
      </c>
      <c r="F130" s="23">
        <v>0.65</v>
      </c>
      <c r="G130" s="23">
        <f t="shared" si="11"/>
        <v>6.9162515500000007E-2</v>
      </c>
      <c r="H130" s="45" t="s">
        <v>140</v>
      </c>
      <c r="I130" s="237">
        <v>14250</v>
      </c>
      <c r="J130" s="183"/>
    </row>
    <row r="131" spans="1:10" s="8" customFormat="1" ht="25.5" x14ac:dyDescent="0.25">
      <c r="A131" s="234" t="s">
        <v>209</v>
      </c>
      <c r="B131" s="78" t="s">
        <v>424</v>
      </c>
      <c r="C131" s="48" t="s">
        <v>426</v>
      </c>
      <c r="D131" s="48" t="s">
        <v>9</v>
      </c>
      <c r="E131" s="248">
        <v>1.1430000000000001E-5</v>
      </c>
      <c r="F131" s="23">
        <v>4550</v>
      </c>
      <c r="G131" s="23">
        <f t="shared" si="11"/>
        <v>5.2006500000000004E-2</v>
      </c>
      <c r="H131" s="45" t="s">
        <v>140</v>
      </c>
      <c r="I131" s="237">
        <v>10535</v>
      </c>
      <c r="J131" s="183"/>
    </row>
    <row r="132" spans="1:10" s="8" customFormat="1" x14ac:dyDescent="0.25">
      <c r="A132" s="336" t="s">
        <v>217</v>
      </c>
      <c r="B132" s="337"/>
      <c r="C132" s="337"/>
      <c r="D132" s="337"/>
      <c r="E132" s="337"/>
      <c r="F132" s="337"/>
      <c r="G132" s="241">
        <f>SUM(G102:G131)</f>
        <v>605.12801743490002</v>
      </c>
      <c r="H132" s="64"/>
      <c r="I132" s="122"/>
      <c r="J132" s="183"/>
    </row>
    <row r="133" spans="1:10" s="8" customFormat="1" x14ac:dyDescent="0.25">
      <c r="A133" s="336" t="s">
        <v>218</v>
      </c>
      <c r="B133" s="337"/>
      <c r="C133" s="337"/>
      <c r="D133" s="337"/>
      <c r="E133" s="337"/>
      <c r="F133" s="337"/>
      <c r="G133" s="242">
        <f>(G132)*0.2</f>
        <v>121.02560348698</v>
      </c>
      <c r="H133" s="64"/>
      <c r="I133" s="122"/>
      <c r="J133" s="183"/>
    </row>
    <row r="134" spans="1:10" s="8" customFormat="1" x14ac:dyDescent="0.25">
      <c r="A134" s="336" t="s">
        <v>219</v>
      </c>
      <c r="B134" s="337"/>
      <c r="C134" s="337"/>
      <c r="D134" s="337"/>
      <c r="E134" s="337"/>
      <c r="F134" s="337"/>
      <c r="G134" s="241">
        <f>SUM(G132:G133)</f>
        <v>726.15362092188002</v>
      </c>
      <c r="H134" s="64"/>
      <c r="I134" s="122"/>
      <c r="J134" s="183"/>
    </row>
    <row r="135" spans="1:10" s="8" customFormat="1" x14ac:dyDescent="0.25">
      <c r="A135" s="336" t="s">
        <v>220</v>
      </c>
      <c r="B135" s="337"/>
      <c r="C135" s="337"/>
      <c r="D135" s="337"/>
      <c r="E135" s="337"/>
      <c r="F135" s="337"/>
      <c r="G135" s="242">
        <v>4.38</v>
      </c>
      <c r="H135" s="64"/>
      <c r="I135" s="122"/>
      <c r="J135" s="183"/>
    </row>
    <row r="136" spans="1:10" s="8" customFormat="1" ht="15.75" thickBot="1" x14ac:dyDescent="0.3">
      <c r="A136" s="342" t="s">
        <v>221</v>
      </c>
      <c r="B136" s="343"/>
      <c r="C136" s="343"/>
      <c r="D136" s="343"/>
      <c r="E136" s="343"/>
      <c r="F136" s="343"/>
      <c r="G136" s="243">
        <f>ROUND(G134*G135,2)</f>
        <v>3180.55</v>
      </c>
      <c r="H136" s="123"/>
      <c r="I136" s="124"/>
      <c r="J136" s="183"/>
    </row>
    <row r="137" spans="1:10" s="8" customFormat="1" ht="15.75" thickBot="1" x14ac:dyDescent="0.3">
      <c r="J137" s="183"/>
    </row>
    <row r="138" spans="1:10" s="8" customFormat="1" ht="63.75" x14ac:dyDescent="0.25">
      <c r="A138" s="259"/>
      <c r="B138" s="260" t="s">
        <v>427</v>
      </c>
      <c r="C138" s="261" t="s">
        <v>200</v>
      </c>
      <c r="D138" s="261" t="s">
        <v>8</v>
      </c>
      <c r="E138" s="262"/>
      <c r="F138" s="263"/>
      <c r="G138" s="263"/>
      <c r="H138" s="261" t="s">
        <v>271</v>
      </c>
      <c r="I138" s="264" t="s">
        <v>429</v>
      </c>
      <c r="J138" s="183"/>
    </row>
    <row r="139" spans="1:10" s="8" customFormat="1" ht="25.5" x14ac:dyDescent="0.25">
      <c r="A139" s="234" t="s">
        <v>202</v>
      </c>
      <c r="B139" s="78" t="s">
        <v>286</v>
      </c>
      <c r="C139" s="48" t="s">
        <v>204</v>
      </c>
      <c r="D139" s="48" t="s">
        <v>205</v>
      </c>
      <c r="E139" s="235">
        <v>0.04</v>
      </c>
      <c r="F139" s="23">
        <v>22.81</v>
      </c>
      <c r="G139" s="23">
        <f t="shared" ref="G139" si="12">E139*F139</f>
        <v>0.91239999999999999</v>
      </c>
      <c r="H139" s="45" t="s">
        <v>140</v>
      </c>
      <c r="I139" s="236">
        <v>88309</v>
      </c>
      <c r="J139" s="183"/>
    </row>
    <row r="140" spans="1:10" s="8" customFormat="1" ht="25.5" x14ac:dyDescent="0.25">
      <c r="A140" s="234" t="s">
        <v>202</v>
      </c>
      <c r="B140" s="78" t="s">
        <v>208</v>
      </c>
      <c r="C140" s="48" t="s">
        <v>204</v>
      </c>
      <c r="D140" s="48" t="s">
        <v>205</v>
      </c>
      <c r="E140" s="235">
        <v>0.04</v>
      </c>
      <c r="F140" s="23">
        <v>19.63</v>
      </c>
      <c r="G140" s="23">
        <f t="shared" ref="G140:G141" si="13">E140*F140</f>
        <v>0.78520000000000001</v>
      </c>
      <c r="H140" s="45" t="s">
        <v>140</v>
      </c>
      <c r="I140" s="236">
        <v>88316</v>
      </c>
      <c r="J140" s="183"/>
    </row>
    <row r="141" spans="1:10" s="8" customFormat="1" ht="25.5" x14ac:dyDescent="0.25">
      <c r="A141" s="234" t="s">
        <v>209</v>
      </c>
      <c r="B141" s="78" t="s">
        <v>430</v>
      </c>
      <c r="C141" s="48" t="s">
        <v>211</v>
      </c>
      <c r="D141" s="48" t="s">
        <v>8</v>
      </c>
      <c r="E141" s="235">
        <v>1.1499999999999999</v>
      </c>
      <c r="F141" s="23">
        <v>1.01</v>
      </c>
      <c r="G141" s="23">
        <f t="shared" si="13"/>
        <v>1.1615</v>
      </c>
      <c r="H141" s="45" t="s">
        <v>140</v>
      </c>
      <c r="I141" s="236">
        <v>43130</v>
      </c>
      <c r="J141" s="183"/>
    </row>
    <row r="142" spans="1:10" s="8" customFormat="1" x14ac:dyDescent="0.25">
      <c r="A142" s="336" t="s">
        <v>217</v>
      </c>
      <c r="B142" s="337"/>
      <c r="C142" s="337"/>
      <c r="D142" s="337"/>
      <c r="E142" s="337"/>
      <c r="F142" s="337"/>
      <c r="G142" s="241">
        <f>SUM(G139:G141)</f>
        <v>2.8590999999999998</v>
      </c>
      <c r="H142" s="64"/>
      <c r="I142" s="122"/>
      <c r="J142" s="183"/>
    </row>
    <row r="143" spans="1:10" s="8" customFormat="1" x14ac:dyDescent="0.25">
      <c r="A143" s="336" t="s">
        <v>218</v>
      </c>
      <c r="B143" s="337"/>
      <c r="C143" s="337"/>
      <c r="D143" s="337"/>
      <c r="E143" s="337"/>
      <c r="F143" s="337"/>
      <c r="G143" s="242">
        <f>(G142)*0.2</f>
        <v>0.57181999999999999</v>
      </c>
      <c r="H143" s="64"/>
      <c r="I143" s="122"/>
      <c r="J143" s="183"/>
    </row>
    <row r="144" spans="1:10" s="8" customFormat="1" x14ac:dyDescent="0.25">
      <c r="A144" s="336" t="s">
        <v>219</v>
      </c>
      <c r="B144" s="337"/>
      <c r="C144" s="337"/>
      <c r="D144" s="337"/>
      <c r="E144" s="337"/>
      <c r="F144" s="337"/>
      <c r="G144" s="241">
        <f>SUM(G142:G143)</f>
        <v>3.4309199999999995</v>
      </c>
      <c r="H144" s="64"/>
      <c r="I144" s="122"/>
      <c r="J144" s="183"/>
    </row>
    <row r="145" spans="1:10" s="8" customFormat="1" x14ac:dyDescent="0.25">
      <c r="A145" s="336" t="s">
        <v>220</v>
      </c>
      <c r="B145" s="337"/>
      <c r="C145" s="337"/>
      <c r="D145" s="337"/>
      <c r="E145" s="337"/>
      <c r="F145" s="337"/>
      <c r="G145" s="242">
        <v>4.38</v>
      </c>
      <c r="H145" s="64"/>
      <c r="I145" s="122"/>
      <c r="J145" s="183"/>
    </row>
    <row r="146" spans="1:10" s="8" customFormat="1" ht="15.75" thickBot="1" x14ac:dyDescent="0.3">
      <c r="A146" s="342" t="s">
        <v>221</v>
      </c>
      <c r="B146" s="343"/>
      <c r="C146" s="343"/>
      <c r="D146" s="343"/>
      <c r="E146" s="343"/>
      <c r="F146" s="343"/>
      <c r="G146" s="243">
        <f>ROUND(G144*G145,2)</f>
        <v>15.03</v>
      </c>
      <c r="H146" s="123"/>
      <c r="I146" s="124"/>
      <c r="J146" s="183"/>
    </row>
    <row r="147" spans="1:10" s="8" customFormat="1" ht="15.75" thickBot="1" x14ac:dyDescent="0.3">
      <c r="J147" s="183"/>
    </row>
    <row r="148" spans="1:10" ht="63.75" x14ac:dyDescent="0.25">
      <c r="A148" s="259"/>
      <c r="B148" s="260" t="s">
        <v>127</v>
      </c>
      <c r="C148" s="261" t="s">
        <v>200</v>
      </c>
      <c r="D148" s="261" t="s">
        <v>13</v>
      </c>
      <c r="E148" s="262"/>
      <c r="F148" s="263"/>
      <c r="G148" s="263"/>
      <c r="H148" s="261" t="s">
        <v>271</v>
      </c>
      <c r="I148" s="264" t="s">
        <v>128</v>
      </c>
    </row>
    <row r="149" spans="1:10" ht="25.5" x14ac:dyDescent="0.25">
      <c r="A149" s="234" t="s">
        <v>202</v>
      </c>
      <c r="B149" s="78" t="s">
        <v>208</v>
      </c>
      <c r="C149" s="48" t="s">
        <v>204</v>
      </c>
      <c r="D149" s="48" t="s">
        <v>205</v>
      </c>
      <c r="E149" s="235">
        <v>1</v>
      </c>
      <c r="F149" s="23">
        <v>19.63</v>
      </c>
      <c r="G149" s="23">
        <f t="shared" ref="G149:G152" si="14">E149*F149</f>
        <v>19.63</v>
      </c>
      <c r="H149" s="45" t="s">
        <v>140</v>
      </c>
      <c r="I149" s="236">
        <v>88316</v>
      </c>
    </row>
    <row r="150" spans="1:10" ht="25.5" x14ac:dyDescent="0.25">
      <c r="A150" s="234" t="s">
        <v>209</v>
      </c>
      <c r="B150" s="78" t="s">
        <v>272</v>
      </c>
      <c r="C150" s="48" t="s">
        <v>211</v>
      </c>
      <c r="D150" s="48" t="s">
        <v>13</v>
      </c>
      <c r="E150" s="235">
        <v>1</v>
      </c>
      <c r="F150" s="23">
        <v>20.95</v>
      </c>
      <c r="G150" s="23">
        <f t="shared" si="14"/>
        <v>20.95</v>
      </c>
      <c r="H150" s="45" t="s">
        <v>140</v>
      </c>
      <c r="I150" s="236">
        <v>34348</v>
      </c>
    </row>
    <row r="151" spans="1:10" ht="25.5" x14ac:dyDescent="0.25">
      <c r="A151" s="234" t="s">
        <v>209</v>
      </c>
      <c r="B151" s="78" t="s">
        <v>273</v>
      </c>
      <c r="C151" s="48" t="s">
        <v>211</v>
      </c>
      <c r="D151" s="48" t="s">
        <v>9</v>
      </c>
      <c r="E151" s="235">
        <v>1</v>
      </c>
      <c r="F151" s="23">
        <v>25.64</v>
      </c>
      <c r="G151" s="23">
        <f t="shared" si="14"/>
        <v>25.64</v>
      </c>
      <c r="H151" s="45" t="s">
        <v>140</v>
      </c>
      <c r="I151" s="236">
        <v>34349</v>
      </c>
    </row>
    <row r="152" spans="1:10" ht="25.5" x14ac:dyDescent="0.25">
      <c r="A152" s="234" t="s">
        <v>209</v>
      </c>
      <c r="B152" s="78" t="s">
        <v>274</v>
      </c>
      <c r="C152" s="48" t="s">
        <v>211</v>
      </c>
      <c r="D152" s="48" t="s">
        <v>16</v>
      </c>
      <c r="E152" s="235">
        <v>9.6000000000000002E-2</v>
      </c>
      <c r="F152" s="23">
        <v>20</v>
      </c>
      <c r="G152" s="23">
        <f t="shared" si="14"/>
        <v>1.92</v>
      </c>
      <c r="H152" s="45" t="s">
        <v>140</v>
      </c>
      <c r="I152" s="236">
        <v>43130</v>
      </c>
    </row>
    <row r="153" spans="1:10" x14ac:dyDescent="0.25">
      <c r="A153" s="336" t="s">
        <v>217</v>
      </c>
      <c r="B153" s="337"/>
      <c r="C153" s="337"/>
      <c r="D153" s="337"/>
      <c r="E153" s="337"/>
      <c r="F153" s="337"/>
      <c r="G153" s="241">
        <f>SUM(G149:G152)</f>
        <v>68.14</v>
      </c>
      <c r="H153" s="64"/>
      <c r="I153" s="122"/>
    </row>
    <row r="154" spans="1:10" x14ac:dyDescent="0.25">
      <c r="A154" s="336" t="s">
        <v>218</v>
      </c>
      <c r="B154" s="337"/>
      <c r="C154" s="337"/>
      <c r="D154" s="337"/>
      <c r="E154" s="337"/>
      <c r="F154" s="337"/>
      <c r="G154" s="242">
        <f>(G153)*0.2</f>
        <v>13.628</v>
      </c>
      <c r="H154" s="64"/>
      <c r="I154" s="122"/>
    </row>
    <row r="155" spans="1:10" x14ac:dyDescent="0.25">
      <c r="A155" s="336" t="s">
        <v>219</v>
      </c>
      <c r="B155" s="337"/>
      <c r="C155" s="337"/>
      <c r="D155" s="337"/>
      <c r="E155" s="337"/>
      <c r="F155" s="337"/>
      <c r="G155" s="241">
        <f>SUM(G153:G154)</f>
        <v>81.768000000000001</v>
      </c>
      <c r="H155" s="64"/>
      <c r="I155" s="122"/>
    </row>
    <row r="156" spans="1:10" x14ac:dyDescent="0.25">
      <c r="A156" s="336" t="s">
        <v>220</v>
      </c>
      <c r="B156" s="337"/>
      <c r="C156" s="337"/>
      <c r="D156" s="337"/>
      <c r="E156" s="337"/>
      <c r="F156" s="337"/>
      <c r="G156" s="242">
        <v>100</v>
      </c>
      <c r="H156" s="64"/>
      <c r="I156" s="122"/>
    </row>
    <row r="157" spans="1:10" ht="15.75" thickBot="1" x14ac:dyDescent="0.3">
      <c r="A157" s="342" t="s">
        <v>221</v>
      </c>
      <c r="B157" s="343"/>
      <c r="C157" s="343"/>
      <c r="D157" s="343"/>
      <c r="E157" s="343"/>
      <c r="F157" s="343"/>
      <c r="G157" s="243">
        <f>ROUND(G155*G156,2)</f>
        <v>8176.8</v>
      </c>
      <c r="H157" s="123"/>
      <c r="I157" s="124"/>
    </row>
    <row r="158" spans="1:10" ht="15.75" thickBot="1" x14ac:dyDescent="0.3"/>
    <row r="159" spans="1:10" s="8" customFormat="1" ht="63.75" x14ac:dyDescent="0.25">
      <c r="A159" s="259"/>
      <c r="B159" s="260" t="s">
        <v>756</v>
      </c>
      <c r="C159" s="261" t="s">
        <v>200</v>
      </c>
      <c r="D159" s="261" t="s">
        <v>8</v>
      </c>
      <c r="E159" s="262"/>
      <c r="F159" s="263"/>
      <c r="G159" s="263"/>
      <c r="H159" s="261" t="s">
        <v>271</v>
      </c>
      <c r="I159" s="264" t="s">
        <v>758</v>
      </c>
      <c r="J159" s="183"/>
    </row>
    <row r="160" spans="1:10" s="8" customFormat="1" ht="25.5" x14ac:dyDescent="0.25">
      <c r="A160" s="234" t="s">
        <v>202</v>
      </c>
      <c r="B160" s="78" t="s">
        <v>759</v>
      </c>
      <c r="C160" s="48" t="s">
        <v>204</v>
      </c>
      <c r="D160" s="48" t="s">
        <v>205</v>
      </c>
      <c r="E160" s="235">
        <v>0.28000000000000003</v>
      </c>
      <c r="F160" s="23">
        <v>22.59</v>
      </c>
      <c r="G160" s="23">
        <f t="shared" ref="G160:G162" si="15">E160*F160</f>
        <v>6.3252000000000006</v>
      </c>
      <c r="H160" s="45" t="s">
        <v>140</v>
      </c>
      <c r="I160" s="236">
        <v>88323</v>
      </c>
      <c r="J160" s="183"/>
    </row>
    <row r="161" spans="1:10" s="8" customFormat="1" ht="25.5" x14ac:dyDescent="0.25">
      <c r="A161" s="234" t="s">
        <v>202</v>
      </c>
      <c r="B161" s="78" t="s">
        <v>208</v>
      </c>
      <c r="C161" s="48" t="s">
        <v>204</v>
      </c>
      <c r="D161" s="48" t="s">
        <v>205</v>
      </c>
      <c r="E161" s="235">
        <v>0.28000000000000003</v>
      </c>
      <c r="F161" s="23">
        <v>19.63</v>
      </c>
      <c r="G161" s="23">
        <f t="shared" si="15"/>
        <v>5.4964000000000004</v>
      </c>
      <c r="H161" s="45" t="s">
        <v>140</v>
      </c>
      <c r="I161" s="236">
        <v>88316</v>
      </c>
      <c r="J161" s="183"/>
    </row>
    <row r="162" spans="1:10" s="8" customFormat="1" ht="25.5" x14ac:dyDescent="0.25">
      <c r="A162" s="234"/>
      <c r="B162" s="78" t="s">
        <v>760</v>
      </c>
      <c r="C162" s="48" t="s">
        <v>211</v>
      </c>
      <c r="D162" s="48" t="s">
        <v>9</v>
      </c>
      <c r="E162" s="235">
        <v>0.7</v>
      </c>
      <c r="F162" s="23">
        <v>1.31</v>
      </c>
      <c r="G162" s="23">
        <f t="shared" si="15"/>
        <v>0.91699999999999993</v>
      </c>
      <c r="H162" s="45" t="s">
        <v>140</v>
      </c>
      <c r="I162" s="236">
        <v>4299</v>
      </c>
      <c r="J162" s="183"/>
    </row>
    <row r="163" spans="1:10" s="8" customFormat="1" ht="25.5" x14ac:dyDescent="0.25">
      <c r="A163" s="234" t="s">
        <v>202</v>
      </c>
      <c r="B163" s="78" t="s">
        <v>761</v>
      </c>
      <c r="C163" s="48" t="s">
        <v>211</v>
      </c>
      <c r="D163" s="48" t="s">
        <v>8</v>
      </c>
      <c r="E163" s="235">
        <v>1.0900000000000001</v>
      </c>
      <c r="F163" s="23">
        <v>24.22</v>
      </c>
      <c r="G163" s="23">
        <f t="shared" ref="G163:G164" si="16">E163*F163</f>
        <v>26.399799999999999</v>
      </c>
      <c r="H163" s="45" t="s">
        <v>140</v>
      </c>
      <c r="I163" s="236">
        <v>7194</v>
      </c>
      <c r="J163" s="183"/>
    </row>
    <row r="164" spans="1:10" s="8" customFormat="1" ht="25.5" x14ac:dyDescent="0.25">
      <c r="A164" s="234"/>
      <c r="B164" s="78" t="s">
        <v>762</v>
      </c>
      <c r="C164" s="48" t="s">
        <v>211</v>
      </c>
      <c r="D164" s="48" t="s">
        <v>481</v>
      </c>
      <c r="E164" s="235">
        <v>0.7</v>
      </c>
      <c r="F164" s="23">
        <v>0.24</v>
      </c>
      <c r="G164" s="23">
        <f t="shared" si="16"/>
        <v>0.16799999999999998</v>
      </c>
      <c r="H164" s="45" t="s">
        <v>140</v>
      </c>
      <c r="I164" s="236">
        <v>1607</v>
      </c>
      <c r="J164" s="183"/>
    </row>
    <row r="165" spans="1:10" s="8" customFormat="1" ht="25.5" x14ac:dyDescent="0.25">
      <c r="A165" s="234"/>
      <c r="B165" s="78" t="s">
        <v>763</v>
      </c>
      <c r="C165" s="48" t="s">
        <v>211</v>
      </c>
      <c r="D165" s="48" t="s">
        <v>9</v>
      </c>
      <c r="E165" s="235">
        <v>0.7</v>
      </c>
      <c r="F165" s="23">
        <v>2.14</v>
      </c>
      <c r="G165" s="23">
        <f t="shared" ref="G165" si="17">E165*F165</f>
        <v>1.498</v>
      </c>
      <c r="H165" s="45" t="s">
        <v>140</v>
      </c>
      <c r="I165" s="236">
        <v>4315</v>
      </c>
      <c r="J165" s="183"/>
    </row>
    <row r="166" spans="1:10" s="8" customFormat="1" x14ac:dyDescent="0.25">
      <c r="A166" s="336" t="s">
        <v>217</v>
      </c>
      <c r="B166" s="337"/>
      <c r="C166" s="337"/>
      <c r="D166" s="337"/>
      <c r="E166" s="337"/>
      <c r="F166" s="337"/>
      <c r="G166" s="241">
        <f>SUM(G160:G165)</f>
        <v>40.804399999999994</v>
      </c>
      <c r="H166" s="64"/>
      <c r="I166" s="122"/>
      <c r="J166" s="183"/>
    </row>
    <row r="167" spans="1:10" s="8" customFormat="1" x14ac:dyDescent="0.25">
      <c r="A167" s="336" t="s">
        <v>218</v>
      </c>
      <c r="B167" s="337"/>
      <c r="C167" s="337"/>
      <c r="D167" s="337"/>
      <c r="E167" s="337"/>
      <c r="F167" s="337"/>
      <c r="G167" s="242">
        <f>(G166)*0.2</f>
        <v>8.1608799999999988</v>
      </c>
      <c r="H167" s="64"/>
      <c r="I167" s="122"/>
      <c r="J167" s="183"/>
    </row>
    <row r="168" spans="1:10" s="8" customFormat="1" x14ac:dyDescent="0.25">
      <c r="A168" s="336" t="s">
        <v>219</v>
      </c>
      <c r="B168" s="337"/>
      <c r="C168" s="337"/>
      <c r="D168" s="337"/>
      <c r="E168" s="337"/>
      <c r="F168" s="337"/>
      <c r="G168" s="241">
        <f>SUM(G166:G167)</f>
        <v>48.965279999999993</v>
      </c>
      <c r="H168" s="64"/>
      <c r="I168" s="122"/>
      <c r="J168" s="183"/>
    </row>
    <row r="169" spans="1:10" s="8" customFormat="1" x14ac:dyDescent="0.25">
      <c r="A169" s="336" t="s">
        <v>220</v>
      </c>
      <c r="B169" s="337"/>
      <c r="C169" s="337"/>
      <c r="D169" s="337"/>
      <c r="E169" s="337"/>
      <c r="F169" s="337"/>
      <c r="G169" s="242">
        <v>17.21</v>
      </c>
      <c r="H169" s="64"/>
      <c r="I169" s="122"/>
      <c r="J169" s="183"/>
    </row>
    <row r="170" spans="1:10" s="8" customFormat="1" ht="15.75" thickBot="1" x14ac:dyDescent="0.3">
      <c r="A170" s="342" t="s">
        <v>221</v>
      </c>
      <c r="B170" s="343"/>
      <c r="C170" s="343"/>
      <c r="D170" s="343"/>
      <c r="E170" s="343"/>
      <c r="F170" s="343"/>
      <c r="G170" s="243">
        <f>ROUND(G168*G169,2)</f>
        <v>842.69</v>
      </c>
      <c r="H170" s="123"/>
      <c r="I170" s="124"/>
      <c r="J170" s="183"/>
    </row>
    <row r="171" spans="1:10" s="8" customFormat="1" ht="15.75" thickBot="1" x14ac:dyDescent="0.3">
      <c r="J171" s="183"/>
    </row>
    <row r="172" spans="1:10" s="8" customFormat="1" ht="63.75" x14ac:dyDescent="0.25">
      <c r="A172" s="259"/>
      <c r="B172" s="260" t="s">
        <v>575</v>
      </c>
      <c r="C172" s="261" t="s">
        <v>200</v>
      </c>
      <c r="D172" s="261" t="s">
        <v>8</v>
      </c>
      <c r="E172" s="262"/>
      <c r="F172" s="263"/>
      <c r="G172" s="263"/>
      <c r="H172" s="261" t="s">
        <v>271</v>
      </c>
      <c r="I172" s="264" t="s">
        <v>574</v>
      </c>
      <c r="J172" s="183"/>
    </row>
    <row r="173" spans="1:10" s="8" customFormat="1" ht="25.5" x14ac:dyDescent="0.25">
      <c r="A173" s="234" t="s">
        <v>202</v>
      </c>
      <c r="B173" s="78" t="s">
        <v>572</v>
      </c>
      <c r="C173" s="48" t="s">
        <v>204</v>
      </c>
      <c r="D173" s="48" t="s">
        <v>205</v>
      </c>
      <c r="E173" s="235">
        <v>2</v>
      </c>
      <c r="F173" s="23">
        <v>18.350000000000001</v>
      </c>
      <c r="G173" s="23">
        <f t="shared" ref="G173" si="18">E173*F173</f>
        <v>36.700000000000003</v>
      </c>
      <c r="H173" s="45" t="s">
        <v>140</v>
      </c>
      <c r="I173" s="236">
        <v>88251</v>
      </c>
      <c r="J173" s="183"/>
    </row>
    <row r="174" spans="1:10" s="8" customFormat="1" ht="25.5" x14ac:dyDescent="0.25">
      <c r="A174" s="234" t="s">
        <v>202</v>
      </c>
      <c r="B174" s="78" t="s">
        <v>286</v>
      </c>
      <c r="C174" s="48" t="s">
        <v>204</v>
      </c>
      <c r="D174" s="48" t="s">
        <v>205</v>
      </c>
      <c r="E174" s="235">
        <v>3</v>
      </c>
      <c r="F174" s="23">
        <v>22.81</v>
      </c>
      <c r="G174" s="23">
        <f t="shared" ref="G174:G175" si="19">E174*F174</f>
        <v>68.429999999999993</v>
      </c>
      <c r="H174" s="45" t="s">
        <v>140</v>
      </c>
      <c r="I174" s="236">
        <v>88309</v>
      </c>
      <c r="J174" s="183"/>
    </row>
    <row r="175" spans="1:10" s="8" customFormat="1" ht="25.5" x14ac:dyDescent="0.25">
      <c r="A175" s="234" t="s">
        <v>202</v>
      </c>
      <c r="B175" s="78" t="s">
        <v>208</v>
      </c>
      <c r="C175" s="48" t="s">
        <v>204</v>
      </c>
      <c r="D175" s="48" t="s">
        <v>205</v>
      </c>
      <c r="E175" s="235">
        <v>3</v>
      </c>
      <c r="F175" s="23">
        <v>19.63</v>
      </c>
      <c r="G175" s="23">
        <f t="shared" si="19"/>
        <v>58.89</v>
      </c>
      <c r="H175" s="45" t="s">
        <v>140</v>
      </c>
      <c r="I175" s="236">
        <v>88316</v>
      </c>
      <c r="J175" s="183"/>
    </row>
    <row r="176" spans="1:10" s="8" customFormat="1" ht="25.5" x14ac:dyDescent="0.25">
      <c r="A176" s="234" t="s">
        <v>202</v>
      </c>
      <c r="B176" s="78" t="s">
        <v>571</v>
      </c>
      <c r="C176" s="48" t="s">
        <v>204</v>
      </c>
      <c r="D176" s="48" t="s">
        <v>205</v>
      </c>
      <c r="E176" s="235">
        <v>2</v>
      </c>
      <c r="F176" s="23">
        <v>22.69</v>
      </c>
      <c r="G176" s="23">
        <f t="shared" ref="G176:G178" si="20">E176*F176</f>
        <v>45.38</v>
      </c>
      <c r="H176" s="45" t="s">
        <v>140</v>
      </c>
      <c r="I176" s="236">
        <v>88315</v>
      </c>
      <c r="J176" s="183"/>
    </row>
    <row r="177" spans="1:10" s="8" customFormat="1" ht="25.5" x14ac:dyDescent="0.25">
      <c r="A177" s="234" t="s">
        <v>209</v>
      </c>
      <c r="B177" s="78" t="s">
        <v>287</v>
      </c>
      <c r="C177" s="48" t="s">
        <v>211</v>
      </c>
      <c r="D177" s="48" t="s">
        <v>11</v>
      </c>
      <c r="E177" s="235">
        <v>8.0000000000000002E-3</v>
      </c>
      <c r="F177" s="23">
        <v>62</v>
      </c>
      <c r="G177" s="23">
        <f t="shared" si="20"/>
        <v>0.496</v>
      </c>
      <c r="H177" s="45" t="s">
        <v>140</v>
      </c>
      <c r="I177" s="236">
        <v>370</v>
      </c>
      <c r="J177" s="183"/>
    </row>
    <row r="178" spans="1:10" s="8" customFormat="1" ht="25.5" x14ac:dyDescent="0.25">
      <c r="A178" s="234" t="s">
        <v>209</v>
      </c>
      <c r="B178" s="78" t="s">
        <v>288</v>
      </c>
      <c r="C178" s="48" t="s">
        <v>211</v>
      </c>
      <c r="D178" s="48" t="s">
        <v>16</v>
      </c>
      <c r="E178" s="235">
        <v>2.84</v>
      </c>
      <c r="F178" s="23">
        <v>0.56000000000000005</v>
      </c>
      <c r="G178" s="23">
        <f t="shared" si="20"/>
        <v>1.5904</v>
      </c>
      <c r="H178" s="45" t="s">
        <v>140</v>
      </c>
      <c r="I178" s="236">
        <v>1379</v>
      </c>
      <c r="J178" s="183"/>
    </row>
    <row r="179" spans="1:10" s="8" customFormat="1" ht="25.5" x14ac:dyDescent="0.25">
      <c r="A179" s="234" t="s">
        <v>209</v>
      </c>
      <c r="B179" s="78" t="s">
        <v>569</v>
      </c>
      <c r="C179" s="48" t="s">
        <v>211</v>
      </c>
      <c r="D179" s="48" t="s">
        <v>16</v>
      </c>
      <c r="E179" s="235">
        <v>0.11</v>
      </c>
      <c r="F179" s="23">
        <v>48.88</v>
      </c>
      <c r="G179" s="23">
        <f t="shared" ref="G179:G180" si="21">E179*F179</f>
        <v>5.3768000000000002</v>
      </c>
      <c r="H179" s="45" t="s">
        <v>294</v>
      </c>
      <c r="I179" s="236" t="s">
        <v>573</v>
      </c>
      <c r="J179" s="183"/>
    </row>
    <row r="180" spans="1:10" s="8" customFormat="1" ht="25.5" x14ac:dyDescent="0.25">
      <c r="A180" s="234" t="s">
        <v>209</v>
      </c>
      <c r="B180" s="78" t="s">
        <v>570</v>
      </c>
      <c r="C180" s="48" t="s">
        <v>211</v>
      </c>
      <c r="D180" s="48" t="s">
        <v>13</v>
      </c>
      <c r="E180" s="235">
        <v>10.46</v>
      </c>
      <c r="F180" s="23">
        <v>37.85</v>
      </c>
      <c r="G180" s="23">
        <f t="shared" si="21"/>
        <v>395.91100000000006</v>
      </c>
      <c r="H180" s="45" t="s">
        <v>294</v>
      </c>
      <c r="I180" s="236" t="s">
        <v>576</v>
      </c>
      <c r="J180" s="183"/>
    </row>
    <row r="181" spans="1:10" s="8" customFormat="1" x14ac:dyDescent="0.25">
      <c r="A181" s="336" t="s">
        <v>217</v>
      </c>
      <c r="B181" s="337"/>
      <c r="C181" s="337"/>
      <c r="D181" s="337"/>
      <c r="E181" s="337"/>
      <c r="F181" s="337"/>
      <c r="G181" s="241">
        <f>SUM(G173:G180)</f>
        <v>612.77420000000006</v>
      </c>
      <c r="H181" s="64"/>
      <c r="I181" s="122"/>
      <c r="J181" s="183"/>
    </row>
    <row r="182" spans="1:10" s="8" customFormat="1" x14ac:dyDescent="0.25">
      <c r="A182" s="336" t="s">
        <v>218</v>
      </c>
      <c r="B182" s="337"/>
      <c r="C182" s="337"/>
      <c r="D182" s="337"/>
      <c r="E182" s="337"/>
      <c r="F182" s="337"/>
      <c r="G182" s="242">
        <f>(G181)*0.2</f>
        <v>122.55484000000001</v>
      </c>
      <c r="H182" s="64"/>
      <c r="I182" s="122"/>
      <c r="J182" s="183"/>
    </row>
    <row r="183" spans="1:10" s="8" customFormat="1" x14ac:dyDescent="0.25">
      <c r="A183" s="336" t="s">
        <v>219</v>
      </c>
      <c r="B183" s="337"/>
      <c r="C183" s="337"/>
      <c r="D183" s="337"/>
      <c r="E183" s="337"/>
      <c r="F183" s="337"/>
      <c r="G183" s="241">
        <f>SUM(G181:G182)</f>
        <v>735.32904000000008</v>
      </c>
      <c r="H183" s="64"/>
      <c r="I183" s="122"/>
      <c r="J183" s="183"/>
    </row>
    <row r="184" spans="1:10" s="8" customFormat="1" x14ac:dyDescent="0.25">
      <c r="A184" s="336" t="s">
        <v>220</v>
      </c>
      <c r="B184" s="337"/>
      <c r="C184" s="337"/>
      <c r="D184" s="337"/>
      <c r="E184" s="337"/>
      <c r="F184" s="337"/>
      <c r="G184" s="242">
        <v>3.4</v>
      </c>
      <c r="H184" s="64"/>
      <c r="I184" s="122"/>
      <c r="J184" s="183"/>
    </row>
    <row r="185" spans="1:10" s="8" customFormat="1" ht="15.75" thickBot="1" x14ac:dyDescent="0.3">
      <c r="A185" s="342" t="s">
        <v>221</v>
      </c>
      <c r="B185" s="343"/>
      <c r="C185" s="343"/>
      <c r="D185" s="343"/>
      <c r="E185" s="343"/>
      <c r="F185" s="343"/>
      <c r="G185" s="243">
        <f>ROUND(G183*G184,2)</f>
        <v>2500.12</v>
      </c>
      <c r="H185" s="123"/>
      <c r="I185" s="124"/>
      <c r="J185" s="183"/>
    </row>
    <row r="186" spans="1:10" s="8" customFormat="1" ht="15.75" thickBot="1" x14ac:dyDescent="0.3">
      <c r="J186" s="183"/>
    </row>
    <row r="187" spans="1:10" s="8" customFormat="1" ht="63.75" x14ac:dyDescent="0.25">
      <c r="A187" s="259"/>
      <c r="B187" s="260" t="s">
        <v>813</v>
      </c>
      <c r="C187" s="261" t="s">
        <v>200</v>
      </c>
      <c r="D187" s="261" t="s">
        <v>9</v>
      </c>
      <c r="E187" s="262"/>
      <c r="F187" s="263"/>
      <c r="G187" s="263"/>
      <c r="H187" s="261" t="s">
        <v>271</v>
      </c>
      <c r="I187" s="264" t="s">
        <v>814</v>
      </c>
      <c r="J187" s="183"/>
    </row>
    <row r="188" spans="1:10" s="8" customFormat="1" ht="25.5" x14ac:dyDescent="0.25">
      <c r="A188" s="234" t="s">
        <v>202</v>
      </c>
      <c r="B188" s="78" t="s">
        <v>286</v>
      </c>
      <c r="C188" s="48" t="s">
        <v>204</v>
      </c>
      <c r="D188" s="48" t="s">
        <v>205</v>
      </c>
      <c r="E188" s="235">
        <v>5</v>
      </c>
      <c r="F188" s="23">
        <v>22.81</v>
      </c>
      <c r="G188" s="23">
        <f t="shared" ref="G188:G189" si="22">E188*F188</f>
        <v>114.05</v>
      </c>
      <c r="H188" s="45" t="s">
        <v>140</v>
      </c>
      <c r="I188" s="236">
        <v>88309</v>
      </c>
      <c r="J188" s="183"/>
    </row>
    <row r="189" spans="1:10" s="8" customFormat="1" ht="25.5" x14ac:dyDescent="0.25">
      <c r="A189" s="234" t="s">
        <v>202</v>
      </c>
      <c r="B189" s="78" t="s">
        <v>208</v>
      </c>
      <c r="C189" s="48" t="s">
        <v>204</v>
      </c>
      <c r="D189" s="48" t="s">
        <v>205</v>
      </c>
      <c r="E189" s="235">
        <v>5</v>
      </c>
      <c r="F189" s="23">
        <v>19.63</v>
      </c>
      <c r="G189" s="23">
        <f t="shared" si="22"/>
        <v>98.149999999999991</v>
      </c>
      <c r="H189" s="45" t="s">
        <v>140</v>
      </c>
      <c r="I189" s="236">
        <v>88316</v>
      </c>
      <c r="J189" s="183"/>
    </row>
    <row r="190" spans="1:10" s="8" customFormat="1" ht="25.5" x14ac:dyDescent="0.25">
      <c r="A190" s="234" t="s">
        <v>209</v>
      </c>
      <c r="B190" s="249" t="s">
        <v>817</v>
      </c>
      <c r="C190" s="250" t="s">
        <v>211</v>
      </c>
      <c r="D190" s="250" t="s">
        <v>9</v>
      </c>
      <c r="E190" s="235">
        <v>1</v>
      </c>
      <c r="F190" s="23">
        <v>1734.87</v>
      </c>
      <c r="G190" s="23">
        <f t="shared" ref="G190:G193" si="23">E190*F190</f>
        <v>1734.87</v>
      </c>
      <c r="H190" s="45" t="s">
        <v>294</v>
      </c>
      <c r="I190" s="236" t="s">
        <v>818</v>
      </c>
      <c r="J190" s="183"/>
    </row>
    <row r="191" spans="1:10" s="8" customFormat="1" ht="25.5" x14ac:dyDescent="0.25">
      <c r="A191" s="234" t="s">
        <v>209</v>
      </c>
      <c r="B191" s="78" t="s">
        <v>754</v>
      </c>
      <c r="C191" s="48" t="s">
        <v>211</v>
      </c>
      <c r="D191" s="48" t="s">
        <v>9</v>
      </c>
      <c r="E191" s="235">
        <v>3</v>
      </c>
      <c r="F191" s="251">
        <v>18.77</v>
      </c>
      <c r="G191" s="23">
        <f t="shared" si="23"/>
        <v>56.31</v>
      </c>
      <c r="H191" s="45" t="s">
        <v>294</v>
      </c>
      <c r="I191" s="236">
        <v>31533</v>
      </c>
      <c r="J191" s="183"/>
    </row>
    <row r="192" spans="1:10" s="8" customFormat="1" ht="51" x14ac:dyDescent="0.25">
      <c r="A192" s="234" t="s">
        <v>209</v>
      </c>
      <c r="B192" s="78" t="s">
        <v>755</v>
      </c>
      <c r="C192" s="48" t="s">
        <v>211</v>
      </c>
      <c r="D192" s="48" t="s">
        <v>481</v>
      </c>
      <c r="E192" s="235">
        <v>1</v>
      </c>
      <c r="F192" s="23">
        <v>161.72999999999999</v>
      </c>
      <c r="G192" s="23">
        <f t="shared" si="23"/>
        <v>161.72999999999999</v>
      </c>
      <c r="H192" s="45" t="s">
        <v>140</v>
      </c>
      <c r="I192" s="236">
        <v>38152</v>
      </c>
      <c r="J192" s="183"/>
    </row>
    <row r="193" spans="1:10" s="8" customFormat="1" ht="25.5" x14ac:dyDescent="0.25">
      <c r="A193" s="234" t="s">
        <v>209</v>
      </c>
      <c r="B193" s="249" t="s">
        <v>815</v>
      </c>
      <c r="C193" s="250" t="s">
        <v>211</v>
      </c>
      <c r="D193" s="250" t="s">
        <v>9</v>
      </c>
      <c r="E193" s="235">
        <v>1</v>
      </c>
      <c r="F193" s="23">
        <v>233.27</v>
      </c>
      <c r="G193" s="23">
        <f t="shared" si="23"/>
        <v>233.27</v>
      </c>
      <c r="H193" s="45" t="s">
        <v>294</v>
      </c>
      <c r="I193" s="236" t="s">
        <v>816</v>
      </c>
      <c r="J193" s="183"/>
    </row>
    <row r="194" spans="1:10" s="8" customFormat="1" x14ac:dyDescent="0.25">
      <c r="A194" s="336" t="s">
        <v>217</v>
      </c>
      <c r="B194" s="337"/>
      <c r="C194" s="337"/>
      <c r="D194" s="337"/>
      <c r="E194" s="337"/>
      <c r="F194" s="337"/>
      <c r="G194" s="241">
        <f>SUM(G188:G193)</f>
        <v>2398.3799999999997</v>
      </c>
      <c r="H194" s="64"/>
      <c r="I194" s="122"/>
      <c r="J194" s="183"/>
    </row>
    <row r="195" spans="1:10" s="8" customFormat="1" x14ac:dyDescent="0.25">
      <c r="A195" s="336" t="s">
        <v>218</v>
      </c>
      <c r="B195" s="337"/>
      <c r="C195" s="337"/>
      <c r="D195" s="337"/>
      <c r="E195" s="337"/>
      <c r="F195" s="337"/>
      <c r="G195" s="242">
        <f>(G194)*0.2</f>
        <v>479.67599999999993</v>
      </c>
      <c r="H195" s="64"/>
      <c r="I195" s="122"/>
      <c r="J195" s="183"/>
    </row>
    <row r="196" spans="1:10" s="8" customFormat="1" x14ac:dyDescent="0.25">
      <c r="A196" s="336" t="s">
        <v>219</v>
      </c>
      <c r="B196" s="337"/>
      <c r="C196" s="337"/>
      <c r="D196" s="337"/>
      <c r="E196" s="337"/>
      <c r="F196" s="337"/>
      <c r="G196" s="241">
        <f>SUM(G194:G195)</f>
        <v>2878.0559999999996</v>
      </c>
      <c r="H196" s="64"/>
      <c r="I196" s="122"/>
      <c r="J196" s="183"/>
    </row>
    <row r="197" spans="1:10" s="8" customFormat="1" x14ac:dyDescent="0.25">
      <c r="A197" s="336" t="s">
        <v>220</v>
      </c>
      <c r="B197" s="337"/>
      <c r="C197" s="337"/>
      <c r="D197" s="337"/>
      <c r="E197" s="337"/>
      <c r="F197" s="337"/>
      <c r="G197" s="242">
        <v>1</v>
      </c>
      <c r="H197" s="64"/>
      <c r="I197" s="122"/>
      <c r="J197" s="183"/>
    </row>
    <row r="198" spans="1:10" s="8" customFormat="1" ht="15.75" thickBot="1" x14ac:dyDescent="0.3">
      <c r="A198" s="342" t="s">
        <v>221</v>
      </c>
      <c r="B198" s="343"/>
      <c r="C198" s="343"/>
      <c r="D198" s="343"/>
      <c r="E198" s="343"/>
      <c r="F198" s="343"/>
      <c r="G198" s="243">
        <f>ROUND(G196*G197,2)</f>
        <v>2878.06</v>
      </c>
      <c r="H198" s="123"/>
      <c r="I198" s="124"/>
      <c r="J198" s="183"/>
    </row>
    <row r="199" spans="1:10" s="8" customFormat="1" ht="15.75" thickBot="1" x14ac:dyDescent="0.3">
      <c r="J199" s="183"/>
    </row>
    <row r="200" spans="1:10" s="8" customFormat="1" ht="76.5" x14ac:dyDescent="0.25">
      <c r="A200" s="259"/>
      <c r="B200" s="260" t="s">
        <v>751</v>
      </c>
      <c r="C200" s="261" t="s">
        <v>200</v>
      </c>
      <c r="D200" s="261" t="s">
        <v>9</v>
      </c>
      <c r="E200" s="262"/>
      <c r="F200" s="263"/>
      <c r="G200" s="263"/>
      <c r="H200" s="266" t="s">
        <v>141</v>
      </c>
      <c r="I200" s="264" t="s">
        <v>752</v>
      </c>
      <c r="J200" s="183"/>
    </row>
    <row r="201" spans="1:10" s="8" customFormat="1" ht="25.5" x14ac:dyDescent="0.25">
      <c r="A201" s="234" t="s">
        <v>202</v>
      </c>
      <c r="B201" s="78" t="s">
        <v>286</v>
      </c>
      <c r="C201" s="48" t="s">
        <v>204</v>
      </c>
      <c r="D201" s="48" t="s">
        <v>205</v>
      </c>
      <c r="E201" s="235">
        <v>1.4</v>
      </c>
      <c r="F201" s="23">
        <v>22.81</v>
      </c>
      <c r="G201" s="23">
        <f t="shared" ref="G201:G202" si="24">E201*F201</f>
        <v>31.933999999999997</v>
      </c>
      <c r="H201" s="45" t="s">
        <v>140</v>
      </c>
      <c r="I201" s="236">
        <v>88309</v>
      </c>
      <c r="J201" s="183"/>
    </row>
    <row r="202" spans="1:10" s="8" customFormat="1" ht="25.5" x14ac:dyDescent="0.25">
      <c r="A202" s="234" t="s">
        <v>202</v>
      </c>
      <c r="B202" s="78" t="s">
        <v>208</v>
      </c>
      <c r="C202" s="48" t="s">
        <v>204</v>
      </c>
      <c r="D202" s="48" t="s">
        <v>205</v>
      </c>
      <c r="E202" s="235">
        <v>1.4</v>
      </c>
      <c r="F202" s="23">
        <v>19.63</v>
      </c>
      <c r="G202" s="23">
        <f t="shared" si="24"/>
        <v>27.481999999999996</v>
      </c>
      <c r="H202" s="45" t="s">
        <v>140</v>
      </c>
      <c r="I202" s="236">
        <v>88316</v>
      </c>
      <c r="J202" s="183"/>
    </row>
    <row r="203" spans="1:10" s="8" customFormat="1" ht="25.5" x14ac:dyDescent="0.25">
      <c r="A203" s="234" t="s">
        <v>209</v>
      </c>
      <c r="B203" s="78" t="s">
        <v>753</v>
      </c>
      <c r="C203" s="48" t="s">
        <v>211</v>
      </c>
      <c r="D203" s="48" t="s">
        <v>9</v>
      </c>
      <c r="E203" s="235">
        <v>1</v>
      </c>
      <c r="F203" s="251">
        <v>1583.53</v>
      </c>
      <c r="G203" s="23">
        <f t="shared" ref="G203:G205" si="25">E203*F203</f>
        <v>1583.53</v>
      </c>
      <c r="H203" s="45" t="s">
        <v>294</v>
      </c>
      <c r="I203" s="236">
        <v>31353</v>
      </c>
      <c r="J203" s="183"/>
    </row>
    <row r="204" spans="1:10" s="8" customFormat="1" ht="25.5" x14ac:dyDescent="0.25">
      <c r="A204" s="234" t="s">
        <v>209</v>
      </c>
      <c r="B204" s="78" t="s">
        <v>754</v>
      </c>
      <c r="C204" s="48" t="s">
        <v>211</v>
      </c>
      <c r="D204" s="48" t="s">
        <v>9</v>
      </c>
      <c r="E204" s="235">
        <v>3</v>
      </c>
      <c r="F204" s="251">
        <v>18.77</v>
      </c>
      <c r="G204" s="23">
        <f t="shared" si="25"/>
        <v>56.31</v>
      </c>
      <c r="H204" s="45" t="s">
        <v>294</v>
      </c>
      <c r="I204" s="236">
        <v>31533</v>
      </c>
      <c r="J204" s="183"/>
    </row>
    <row r="205" spans="1:10" s="8" customFormat="1" ht="51" x14ac:dyDescent="0.25">
      <c r="A205" s="234" t="s">
        <v>209</v>
      </c>
      <c r="B205" s="78" t="s">
        <v>755</v>
      </c>
      <c r="C205" s="48" t="s">
        <v>211</v>
      </c>
      <c r="D205" s="48" t="s">
        <v>481</v>
      </c>
      <c r="E205" s="235">
        <v>1</v>
      </c>
      <c r="F205" s="23">
        <v>161.72999999999999</v>
      </c>
      <c r="G205" s="23">
        <f t="shared" si="25"/>
        <v>161.72999999999999</v>
      </c>
      <c r="H205" s="45" t="s">
        <v>140</v>
      </c>
      <c r="I205" s="236">
        <v>38152</v>
      </c>
      <c r="J205" s="183"/>
    </row>
    <row r="206" spans="1:10" s="8" customFormat="1" x14ac:dyDescent="0.25">
      <c r="A206" s="338" t="s">
        <v>217</v>
      </c>
      <c r="B206" s="339"/>
      <c r="C206" s="339"/>
      <c r="D206" s="339"/>
      <c r="E206" s="339"/>
      <c r="F206" s="339"/>
      <c r="G206" s="238">
        <f>SUM(G201:G205)</f>
        <v>1860.9859999999999</v>
      </c>
      <c r="H206" s="117"/>
      <c r="I206" s="118"/>
      <c r="J206" s="183"/>
    </row>
    <row r="207" spans="1:10" s="8" customFormat="1" x14ac:dyDescent="0.25">
      <c r="A207" s="338" t="s">
        <v>218</v>
      </c>
      <c r="B207" s="339"/>
      <c r="C207" s="339"/>
      <c r="D207" s="339"/>
      <c r="E207" s="339"/>
      <c r="F207" s="339"/>
      <c r="G207" s="239">
        <f>(G206)*0.2</f>
        <v>372.19720000000001</v>
      </c>
      <c r="H207" s="117"/>
      <c r="I207" s="118"/>
      <c r="J207" s="183"/>
    </row>
    <row r="208" spans="1:10" s="8" customFormat="1" x14ac:dyDescent="0.25">
      <c r="A208" s="338" t="s">
        <v>219</v>
      </c>
      <c r="B208" s="339"/>
      <c r="C208" s="339"/>
      <c r="D208" s="339"/>
      <c r="E208" s="339"/>
      <c r="F208" s="339"/>
      <c r="G208" s="238">
        <f>SUM(G206:G207)</f>
        <v>2233.1831999999999</v>
      </c>
      <c r="H208" s="117"/>
      <c r="I208" s="118"/>
      <c r="J208" s="183"/>
    </row>
    <row r="209" spans="1:10" s="8" customFormat="1" x14ac:dyDescent="0.25">
      <c r="A209" s="338" t="s">
        <v>220</v>
      </c>
      <c r="B209" s="339"/>
      <c r="C209" s="339"/>
      <c r="D209" s="339"/>
      <c r="E209" s="339"/>
      <c r="F209" s="339"/>
      <c r="G209" s="239">
        <v>1</v>
      </c>
      <c r="H209" s="117"/>
      <c r="I209" s="118"/>
      <c r="J209" s="183"/>
    </row>
    <row r="210" spans="1:10" s="8" customFormat="1" ht="15.75" thickBot="1" x14ac:dyDescent="0.3">
      <c r="A210" s="340" t="s">
        <v>221</v>
      </c>
      <c r="B210" s="341"/>
      <c r="C210" s="341"/>
      <c r="D210" s="341"/>
      <c r="E210" s="341"/>
      <c r="F210" s="341"/>
      <c r="G210" s="240">
        <f>ROUND(G208*G209,2)</f>
        <v>2233.1799999999998</v>
      </c>
      <c r="H210" s="119"/>
      <c r="I210" s="120"/>
      <c r="J210" s="183"/>
    </row>
    <row r="211" spans="1:10" s="8" customFormat="1" ht="15.75" thickBot="1" x14ac:dyDescent="0.3">
      <c r="J211" s="183"/>
    </row>
    <row r="212" spans="1:10" s="8" customFormat="1" ht="76.5" x14ac:dyDescent="0.25">
      <c r="A212" s="259"/>
      <c r="B212" s="260" t="s">
        <v>577</v>
      </c>
      <c r="C212" s="261" t="s">
        <v>200</v>
      </c>
      <c r="D212" s="261" t="s">
        <v>8</v>
      </c>
      <c r="E212" s="262"/>
      <c r="F212" s="263"/>
      <c r="G212" s="263"/>
      <c r="H212" s="261" t="s">
        <v>141</v>
      </c>
      <c r="I212" s="264" t="s">
        <v>579</v>
      </c>
      <c r="J212" s="183"/>
    </row>
    <row r="213" spans="1:10" s="8" customFormat="1" ht="25.5" x14ac:dyDescent="0.25">
      <c r="A213" s="234" t="s">
        <v>202</v>
      </c>
      <c r="B213" s="78" t="s">
        <v>286</v>
      </c>
      <c r="C213" s="48" t="s">
        <v>204</v>
      </c>
      <c r="D213" s="48" t="s">
        <v>205</v>
      </c>
      <c r="E213" s="235">
        <v>1.3</v>
      </c>
      <c r="F213" s="23">
        <v>22.81</v>
      </c>
      <c r="G213" s="23">
        <f t="shared" ref="G213:G215" si="26">E213*F213</f>
        <v>29.652999999999999</v>
      </c>
      <c r="H213" s="45" t="s">
        <v>140</v>
      </c>
      <c r="I213" s="236">
        <v>88309</v>
      </c>
      <c r="J213" s="183"/>
    </row>
    <row r="214" spans="1:10" s="8" customFormat="1" ht="25.5" x14ac:dyDescent="0.25">
      <c r="A214" s="234" t="s">
        <v>202</v>
      </c>
      <c r="B214" s="78" t="s">
        <v>208</v>
      </c>
      <c r="C214" s="48" t="s">
        <v>204</v>
      </c>
      <c r="D214" s="48" t="s">
        <v>205</v>
      </c>
      <c r="E214" s="235">
        <v>1.3</v>
      </c>
      <c r="F214" s="23">
        <v>19.63</v>
      </c>
      <c r="G214" s="23">
        <f t="shared" si="26"/>
        <v>25.518999999999998</v>
      </c>
      <c r="H214" s="45" t="s">
        <v>140</v>
      </c>
      <c r="I214" s="236">
        <v>88316</v>
      </c>
      <c r="J214" s="183"/>
    </row>
    <row r="215" spans="1:10" s="8" customFormat="1" ht="25.5" x14ac:dyDescent="0.25">
      <c r="A215" s="234" t="s">
        <v>209</v>
      </c>
      <c r="B215" s="78" t="s">
        <v>581</v>
      </c>
      <c r="C215" s="48" t="s">
        <v>211</v>
      </c>
      <c r="D215" s="48" t="s">
        <v>8</v>
      </c>
      <c r="E215" s="235">
        <v>0.18</v>
      </c>
      <c r="F215" s="23">
        <v>847.63</v>
      </c>
      <c r="G215" s="23">
        <f t="shared" si="26"/>
        <v>152.57339999999999</v>
      </c>
      <c r="H215" s="45" t="s">
        <v>294</v>
      </c>
      <c r="I215" s="236" t="s">
        <v>582</v>
      </c>
      <c r="J215" s="183"/>
    </row>
    <row r="216" spans="1:10" s="8" customFormat="1" x14ac:dyDescent="0.25">
      <c r="A216" s="336" t="s">
        <v>217</v>
      </c>
      <c r="B216" s="337"/>
      <c r="C216" s="337"/>
      <c r="D216" s="337"/>
      <c r="E216" s="337"/>
      <c r="F216" s="337"/>
      <c r="G216" s="241">
        <f>SUM(G213:G215)</f>
        <v>207.74539999999999</v>
      </c>
      <c r="H216" s="64"/>
      <c r="I216" s="122"/>
      <c r="J216" s="183"/>
    </row>
    <row r="217" spans="1:10" s="8" customFormat="1" x14ac:dyDescent="0.25">
      <c r="A217" s="336" t="s">
        <v>218</v>
      </c>
      <c r="B217" s="337"/>
      <c r="C217" s="337"/>
      <c r="D217" s="337"/>
      <c r="E217" s="337"/>
      <c r="F217" s="337"/>
      <c r="G217" s="242">
        <f>(G216)*0.2</f>
        <v>41.549080000000004</v>
      </c>
      <c r="H217" s="64"/>
      <c r="I217" s="122"/>
      <c r="J217" s="183"/>
    </row>
    <row r="218" spans="1:10" s="8" customFormat="1" x14ac:dyDescent="0.25">
      <c r="A218" s="336" t="s">
        <v>219</v>
      </c>
      <c r="B218" s="337"/>
      <c r="C218" s="337"/>
      <c r="D218" s="337"/>
      <c r="E218" s="337"/>
      <c r="F218" s="337"/>
      <c r="G218" s="241">
        <f>SUM(G216:G217)</f>
        <v>249.29447999999999</v>
      </c>
      <c r="H218" s="64"/>
      <c r="I218" s="122"/>
      <c r="J218" s="183"/>
    </row>
    <row r="219" spans="1:10" s="8" customFormat="1" x14ac:dyDescent="0.25">
      <c r="A219" s="336" t="s">
        <v>220</v>
      </c>
      <c r="B219" s="337"/>
      <c r="C219" s="337"/>
      <c r="D219" s="337"/>
      <c r="E219" s="337"/>
      <c r="F219" s="337"/>
      <c r="G219" s="242">
        <v>3</v>
      </c>
      <c r="H219" s="64"/>
      <c r="I219" s="122"/>
      <c r="J219" s="183"/>
    </row>
    <row r="220" spans="1:10" s="8" customFormat="1" ht="15.75" thickBot="1" x14ac:dyDescent="0.3">
      <c r="A220" s="342" t="s">
        <v>221</v>
      </c>
      <c r="B220" s="343"/>
      <c r="C220" s="343"/>
      <c r="D220" s="343"/>
      <c r="E220" s="343"/>
      <c r="F220" s="343"/>
      <c r="G220" s="243">
        <f>ROUND(G218*G219,2)</f>
        <v>747.88</v>
      </c>
      <c r="H220" s="123"/>
      <c r="I220" s="124"/>
      <c r="J220" s="183"/>
    </row>
    <row r="221" spans="1:10" s="8" customFormat="1" ht="15.75" thickBot="1" x14ac:dyDescent="0.3">
      <c r="J221" s="183"/>
    </row>
    <row r="222" spans="1:10" s="8" customFormat="1" ht="76.5" x14ac:dyDescent="0.25">
      <c r="A222" s="259"/>
      <c r="B222" s="260" t="s">
        <v>583</v>
      </c>
      <c r="C222" s="261" t="s">
        <v>200</v>
      </c>
      <c r="D222" s="261" t="s">
        <v>8</v>
      </c>
      <c r="E222" s="262"/>
      <c r="F222" s="263"/>
      <c r="G222" s="263"/>
      <c r="H222" s="261" t="s">
        <v>141</v>
      </c>
      <c r="I222" s="264" t="s">
        <v>584</v>
      </c>
      <c r="J222" s="183"/>
    </row>
    <row r="223" spans="1:10" s="8" customFormat="1" ht="25.5" x14ac:dyDescent="0.25">
      <c r="A223" s="234" t="s">
        <v>202</v>
      </c>
      <c r="B223" s="78" t="s">
        <v>286</v>
      </c>
      <c r="C223" s="48" t="s">
        <v>204</v>
      </c>
      <c r="D223" s="48" t="s">
        <v>205</v>
      </c>
      <c r="E223" s="235">
        <v>1</v>
      </c>
      <c r="F223" s="23">
        <v>22.81</v>
      </c>
      <c r="G223" s="23">
        <f t="shared" ref="G223:G225" si="27">E223*F223</f>
        <v>22.81</v>
      </c>
      <c r="H223" s="45" t="s">
        <v>140</v>
      </c>
      <c r="I223" s="236">
        <v>88309</v>
      </c>
      <c r="J223" s="183"/>
    </row>
    <row r="224" spans="1:10" s="8" customFormat="1" ht="25.5" x14ac:dyDescent="0.25">
      <c r="A224" s="234" t="s">
        <v>202</v>
      </c>
      <c r="B224" s="78" t="s">
        <v>208</v>
      </c>
      <c r="C224" s="48" t="s">
        <v>204</v>
      </c>
      <c r="D224" s="48" t="s">
        <v>205</v>
      </c>
      <c r="E224" s="235">
        <v>1</v>
      </c>
      <c r="F224" s="23">
        <v>19.63</v>
      </c>
      <c r="G224" s="23">
        <f t="shared" si="27"/>
        <v>19.63</v>
      </c>
      <c r="H224" s="45" t="s">
        <v>140</v>
      </c>
      <c r="I224" s="236">
        <v>88316</v>
      </c>
      <c r="J224" s="183"/>
    </row>
    <row r="225" spans="1:10" s="8" customFormat="1" ht="25.5" x14ac:dyDescent="0.25">
      <c r="A225" s="234" t="s">
        <v>209</v>
      </c>
      <c r="B225" s="78" t="s">
        <v>585</v>
      </c>
      <c r="C225" s="48" t="s">
        <v>211</v>
      </c>
      <c r="D225" s="48" t="s">
        <v>8</v>
      </c>
      <c r="E225" s="235">
        <v>1</v>
      </c>
      <c r="F225" s="23">
        <v>740.95</v>
      </c>
      <c r="G225" s="23">
        <f t="shared" si="27"/>
        <v>740.95</v>
      </c>
      <c r="H225" s="45" t="s">
        <v>294</v>
      </c>
      <c r="I225" s="236" t="s">
        <v>586</v>
      </c>
      <c r="J225" s="183"/>
    </row>
    <row r="226" spans="1:10" s="8" customFormat="1" x14ac:dyDescent="0.25">
      <c r="A226" s="336" t="s">
        <v>217</v>
      </c>
      <c r="B226" s="337"/>
      <c r="C226" s="337"/>
      <c r="D226" s="337"/>
      <c r="E226" s="337"/>
      <c r="F226" s="337"/>
      <c r="G226" s="241">
        <f>SUM(G223:G225)</f>
        <v>783.3900000000001</v>
      </c>
      <c r="H226" s="64"/>
      <c r="I226" s="122"/>
      <c r="J226" s="183"/>
    </row>
    <row r="227" spans="1:10" s="8" customFormat="1" x14ac:dyDescent="0.25">
      <c r="A227" s="336" t="s">
        <v>218</v>
      </c>
      <c r="B227" s="337"/>
      <c r="C227" s="337"/>
      <c r="D227" s="337"/>
      <c r="E227" s="337"/>
      <c r="F227" s="337"/>
      <c r="G227" s="242">
        <f>(G226)*0.2</f>
        <v>156.67800000000003</v>
      </c>
      <c r="H227" s="64"/>
      <c r="I227" s="122"/>
      <c r="J227" s="183"/>
    </row>
    <row r="228" spans="1:10" s="8" customFormat="1" x14ac:dyDescent="0.25">
      <c r="A228" s="336" t="s">
        <v>219</v>
      </c>
      <c r="B228" s="337"/>
      <c r="C228" s="337"/>
      <c r="D228" s="337"/>
      <c r="E228" s="337"/>
      <c r="F228" s="337"/>
      <c r="G228" s="241">
        <f>SUM(G226:G227)</f>
        <v>940.0680000000001</v>
      </c>
      <c r="H228" s="64"/>
      <c r="I228" s="122"/>
      <c r="J228" s="183"/>
    </row>
    <row r="229" spans="1:10" s="8" customFormat="1" x14ac:dyDescent="0.25">
      <c r="A229" s="336" t="s">
        <v>220</v>
      </c>
      <c r="B229" s="337"/>
      <c r="C229" s="337"/>
      <c r="D229" s="337"/>
      <c r="E229" s="337"/>
      <c r="F229" s="337"/>
      <c r="G229" s="242">
        <v>0.4</v>
      </c>
      <c r="H229" s="64"/>
      <c r="I229" s="122"/>
      <c r="J229" s="183"/>
    </row>
    <row r="230" spans="1:10" s="8" customFormat="1" ht="15.75" thickBot="1" x14ac:dyDescent="0.3">
      <c r="A230" s="342" t="s">
        <v>221</v>
      </c>
      <c r="B230" s="343"/>
      <c r="C230" s="343"/>
      <c r="D230" s="343"/>
      <c r="E230" s="343"/>
      <c r="F230" s="343"/>
      <c r="G230" s="243">
        <f>ROUND(G228*G229,2)</f>
        <v>376.03</v>
      </c>
      <c r="H230" s="123"/>
      <c r="I230" s="124"/>
      <c r="J230" s="183"/>
    </row>
    <row r="231" spans="1:10" s="8" customFormat="1" ht="15.75" thickBot="1" x14ac:dyDescent="0.3">
      <c r="J231" s="183"/>
    </row>
    <row r="232" spans="1:10" s="8" customFormat="1" ht="63.75" x14ac:dyDescent="0.25">
      <c r="A232" s="259"/>
      <c r="B232" s="260" t="s">
        <v>563</v>
      </c>
      <c r="C232" s="261" t="s">
        <v>200</v>
      </c>
      <c r="D232" s="261" t="s">
        <v>8</v>
      </c>
      <c r="E232" s="262"/>
      <c r="F232" s="263"/>
      <c r="G232" s="263"/>
      <c r="H232" s="261" t="s">
        <v>271</v>
      </c>
      <c r="I232" s="264" t="s">
        <v>564</v>
      </c>
      <c r="J232" s="183"/>
    </row>
    <row r="233" spans="1:10" s="8" customFormat="1" ht="25.5" x14ac:dyDescent="0.25">
      <c r="A233" s="234" t="s">
        <v>202</v>
      </c>
      <c r="B233" s="78" t="s">
        <v>207</v>
      </c>
      <c r="C233" s="48" t="s">
        <v>204</v>
      </c>
      <c r="D233" s="48" t="s">
        <v>205</v>
      </c>
      <c r="E233" s="235">
        <v>0.4</v>
      </c>
      <c r="F233" s="23">
        <v>25.87</v>
      </c>
      <c r="G233" s="23">
        <f>E233*F233</f>
        <v>10.348000000000001</v>
      </c>
      <c r="H233" s="45" t="s">
        <v>140</v>
      </c>
      <c r="I233" s="236">
        <v>88310</v>
      </c>
      <c r="J233" s="183"/>
    </row>
    <row r="234" spans="1:10" s="8" customFormat="1" ht="25.5" x14ac:dyDescent="0.25">
      <c r="A234" s="234" t="s">
        <v>202</v>
      </c>
      <c r="B234" s="78" t="s">
        <v>568</v>
      </c>
      <c r="C234" s="48" t="s">
        <v>204</v>
      </c>
      <c r="D234" s="48" t="s">
        <v>205</v>
      </c>
      <c r="E234" s="235">
        <v>0.35</v>
      </c>
      <c r="F234" s="23">
        <v>20.48</v>
      </c>
      <c r="G234" s="23">
        <f>E234*F234</f>
        <v>7.1679999999999993</v>
      </c>
      <c r="H234" s="45" t="s">
        <v>140</v>
      </c>
      <c r="I234" s="236">
        <v>100301</v>
      </c>
      <c r="J234" s="183"/>
    </row>
    <row r="235" spans="1:10" s="8" customFormat="1" ht="25.5" x14ac:dyDescent="0.25">
      <c r="A235" s="234" t="s">
        <v>209</v>
      </c>
      <c r="B235" s="78" t="s">
        <v>215</v>
      </c>
      <c r="C235" s="48" t="s">
        <v>211</v>
      </c>
      <c r="D235" s="48" t="s">
        <v>161</v>
      </c>
      <c r="E235" s="235">
        <v>0.05</v>
      </c>
      <c r="F235" s="23">
        <v>15.3</v>
      </c>
      <c r="G235" s="23">
        <f>E235*F235</f>
        <v>0.76500000000000012</v>
      </c>
      <c r="H235" s="45" t="s">
        <v>140</v>
      </c>
      <c r="I235" s="236">
        <v>5318</v>
      </c>
      <c r="J235" s="183"/>
    </row>
    <row r="236" spans="1:10" s="8" customFormat="1" ht="25.5" x14ac:dyDescent="0.25">
      <c r="A236" s="234" t="s">
        <v>209</v>
      </c>
      <c r="B236" s="78" t="s">
        <v>566</v>
      </c>
      <c r="C236" s="48" t="s">
        <v>211</v>
      </c>
      <c r="D236" s="48" t="s">
        <v>9</v>
      </c>
      <c r="E236" s="235">
        <v>0.4</v>
      </c>
      <c r="F236" s="23">
        <v>2.37</v>
      </c>
      <c r="G236" s="23">
        <f>E236*F236</f>
        <v>0.94800000000000006</v>
      </c>
      <c r="H236" s="45" t="s">
        <v>140</v>
      </c>
      <c r="I236" s="236">
        <v>38383</v>
      </c>
      <c r="J236" s="183"/>
    </row>
    <row r="237" spans="1:10" s="8" customFormat="1" ht="25.5" x14ac:dyDescent="0.25">
      <c r="A237" s="234" t="s">
        <v>209</v>
      </c>
      <c r="B237" s="78" t="s">
        <v>567</v>
      </c>
      <c r="C237" s="48" t="s">
        <v>211</v>
      </c>
      <c r="D237" s="48" t="s">
        <v>161</v>
      </c>
      <c r="E237" s="235">
        <v>0.12</v>
      </c>
      <c r="F237" s="23">
        <v>13.98</v>
      </c>
      <c r="G237" s="23">
        <f>E237*F237</f>
        <v>1.6776</v>
      </c>
      <c r="H237" s="45" t="s">
        <v>140</v>
      </c>
      <c r="I237" s="236">
        <v>38122</v>
      </c>
      <c r="J237" s="183"/>
    </row>
    <row r="238" spans="1:10" s="8" customFormat="1" ht="25.5" x14ac:dyDescent="0.25">
      <c r="A238" s="234" t="s">
        <v>209</v>
      </c>
      <c r="B238" s="78" t="s">
        <v>260</v>
      </c>
      <c r="C238" s="48" t="s">
        <v>211</v>
      </c>
      <c r="D238" s="48" t="s">
        <v>161</v>
      </c>
      <c r="E238" s="235">
        <v>0.17</v>
      </c>
      <c r="F238" s="23">
        <v>31.39</v>
      </c>
      <c r="G238" s="23">
        <f t="shared" ref="G238" si="28">E238*F238</f>
        <v>5.3363000000000005</v>
      </c>
      <c r="H238" s="45" t="s">
        <v>140</v>
      </c>
      <c r="I238" s="237">
        <v>7311</v>
      </c>
      <c r="J238" s="183"/>
    </row>
    <row r="239" spans="1:10" s="8" customFormat="1" x14ac:dyDescent="0.25">
      <c r="A239" s="336" t="s">
        <v>217</v>
      </c>
      <c r="B239" s="337"/>
      <c r="C239" s="337"/>
      <c r="D239" s="337"/>
      <c r="E239" s="337"/>
      <c r="F239" s="337"/>
      <c r="G239" s="241">
        <f>SUM(G233:G238)</f>
        <v>26.242899999999999</v>
      </c>
      <c r="H239" s="64"/>
      <c r="I239" s="122"/>
      <c r="J239" s="183"/>
    </row>
    <row r="240" spans="1:10" s="8" customFormat="1" x14ac:dyDescent="0.25">
      <c r="A240" s="336" t="s">
        <v>218</v>
      </c>
      <c r="B240" s="337"/>
      <c r="C240" s="337"/>
      <c r="D240" s="337"/>
      <c r="E240" s="337"/>
      <c r="F240" s="337"/>
      <c r="G240" s="242">
        <f>(G239)*0.2</f>
        <v>5.2485800000000005</v>
      </c>
      <c r="H240" s="64"/>
      <c r="I240" s="122"/>
      <c r="J240" s="183"/>
    </row>
    <row r="241" spans="1:10" s="8" customFormat="1" x14ac:dyDescent="0.25">
      <c r="A241" s="336" t="s">
        <v>219</v>
      </c>
      <c r="B241" s="337"/>
      <c r="C241" s="337"/>
      <c r="D241" s="337"/>
      <c r="E241" s="337"/>
      <c r="F241" s="337"/>
      <c r="G241" s="241">
        <f>SUM(G239:G240)</f>
        <v>31.491479999999999</v>
      </c>
      <c r="H241" s="64"/>
      <c r="I241" s="122"/>
      <c r="J241" s="183"/>
    </row>
    <row r="242" spans="1:10" s="8" customFormat="1" x14ac:dyDescent="0.25">
      <c r="A242" s="336" t="s">
        <v>220</v>
      </c>
      <c r="B242" s="337"/>
      <c r="C242" s="337"/>
      <c r="D242" s="337"/>
      <c r="E242" s="337"/>
      <c r="F242" s="337"/>
      <c r="G242" s="242">
        <v>13.32</v>
      </c>
      <c r="H242" s="64"/>
      <c r="I242" s="122"/>
      <c r="J242" s="183"/>
    </row>
    <row r="243" spans="1:10" s="8" customFormat="1" ht="15.75" thickBot="1" x14ac:dyDescent="0.3">
      <c r="A243" s="342" t="s">
        <v>221</v>
      </c>
      <c r="B243" s="343"/>
      <c r="C243" s="343"/>
      <c r="D243" s="343"/>
      <c r="E243" s="343"/>
      <c r="F243" s="343"/>
      <c r="G243" s="243">
        <f>ROUND(G241*G242,2)</f>
        <v>419.47</v>
      </c>
      <c r="H243" s="123"/>
      <c r="I243" s="124"/>
      <c r="J243" s="183"/>
    </row>
    <row r="244" spans="1:10" s="8" customFormat="1" ht="15.75" thickBot="1" x14ac:dyDescent="0.3">
      <c r="J244" s="183"/>
    </row>
    <row r="245" spans="1:10" s="8" customFormat="1" ht="63.75" x14ac:dyDescent="0.25">
      <c r="A245" s="259"/>
      <c r="B245" s="260" t="s">
        <v>651</v>
      </c>
      <c r="C245" s="261" t="s">
        <v>200</v>
      </c>
      <c r="D245" s="261" t="s">
        <v>13</v>
      </c>
      <c r="E245" s="262"/>
      <c r="F245" s="263"/>
      <c r="G245" s="263"/>
      <c r="H245" s="261" t="s">
        <v>268</v>
      </c>
      <c r="I245" s="264" t="s">
        <v>652</v>
      </c>
      <c r="J245" s="183"/>
    </row>
    <row r="246" spans="1:10" s="8" customFormat="1" ht="25.5" x14ac:dyDescent="0.25">
      <c r="A246" s="234" t="s">
        <v>202</v>
      </c>
      <c r="B246" s="78" t="s">
        <v>226</v>
      </c>
      <c r="C246" s="48" t="s">
        <v>204</v>
      </c>
      <c r="D246" s="48" t="s">
        <v>205</v>
      </c>
      <c r="E246" s="235">
        <v>0.5</v>
      </c>
      <c r="F246" s="23">
        <v>22.87</v>
      </c>
      <c r="G246" s="23">
        <f>E246*F246</f>
        <v>11.435</v>
      </c>
      <c r="H246" s="45" t="s">
        <v>140</v>
      </c>
      <c r="I246" s="236">
        <v>88267</v>
      </c>
      <c r="J246" s="183"/>
    </row>
    <row r="247" spans="1:10" s="8" customFormat="1" ht="25.5" x14ac:dyDescent="0.25">
      <c r="A247" s="234" t="s">
        <v>202</v>
      </c>
      <c r="B247" s="78" t="s">
        <v>227</v>
      </c>
      <c r="C247" s="48" t="s">
        <v>204</v>
      </c>
      <c r="D247" s="48" t="s">
        <v>205</v>
      </c>
      <c r="E247" s="235">
        <v>0.5</v>
      </c>
      <c r="F247" s="23">
        <v>17.649999999999999</v>
      </c>
      <c r="G247" s="23">
        <f>E247*F247</f>
        <v>8.8249999999999993</v>
      </c>
      <c r="H247" s="45" t="s">
        <v>140</v>
      </c>
      <c r="I247" s="236">
        <v>88248</v>
      </c>
      <c r="J247" s="183"/>
    </row>
    <row r="248" spans="1:10" s="8" customFormat="1" ht="25.5" x14ac:dyDescent="0.25">
      <c r="A248" s="234" t="s">
        <v>209</v>
      </c>
      <c r="B248" s="78" t="s">
        <v>656</v>
      </c>
      <c r="C248" s="48" t="s">
        <v>211</v>
      </c>
      <c r="D248" s="48" t="s">
        <v>9</v>
      </c>
      <c r="E248" s="235">
        <v>0.05</v>
      </c>
      <c r="F248" s="23">
        <v>2.37</v>
      </c>
      <c r="G248" s="23">
        <f>E248*F248</f>
        <v>0.11850000000000001</v>
      </c>
      <c r="H248" s="45" t="s">
        <v>140</v>
      </c>
      <c r="I248" s="236">
        <v>38383</v>
      </c>
      <c r="J248" s="183"/>
    </row>
    <row r="249" spans="1:10" s="8" customFormat="1" ht="25.5" x14ac:dyDescent="0.25">
      <c r="A249" s="234" t="s">
        <v>209</v>
      </c>
      <c r="B249" s="78" t="s">
        <v>655</v>
      </c>
      <c r="C249" s="48" t="s">
        <v>211</v>
      </c>
      <c r="D249" s="48" t="s">
        <v>13</v>
      </c>
      <c r="E249" s="235">
        <v>1.5</v>
      </c>
      <c r="F249" s="23">
        <v>4.68</v>
      </c>
      <c r="G249" s="23">
        <f>E249*F249</f>
        <v>7.02</v>
      </c>
      <c r="H249" s="45" t="s">
        <v>140</v>
      </c>
      <c r="I249" s="236">
        <v>9868</v>
      </c>
      <c r="J249" s="183"/>
    </row>
    <row r="250" spans="1:10" s="8" customFormat="1" ht="30" x14ac:dyDescent="0.25">
      <c r="A250" s="234" t="s">
        <v>209</v>
      </c>
      <c r="B250" s="78" t="s">
        <v>657</v>
      </c>
      <c r="C250" s="48" t="s">
        <v>211</v>
      </c>
      <c r="D250" s="48" t="s">
        <v>16</v>
      </c>
      <c r="E250" s="235">
        <v>3.0000000000000001E-3</v>
      </c>
      <c r="F250" s="23">
        <v>93.78</v>
      </c>
      <c r="G250" s="23">
        <f t="shared" ref="G250:G251" si="29">E250*F250</f>
        <v>0.28134000000000003</v>
      </c>
      <c r="H250" s="45" t="s">
        <v>140</v>
      </c>
      <c r="I250" s="244" t="s">
        <v>658</v>
      </c>
      <c r="J250" s="166" t="s">
        <v>659</v>
      </c>
    </row>
    <row r="251" spans="1:10" s="8" customFormat="1" ht="25.5" x14ac:dyDescent="0.25">
      <c r="A251" s="234" t="s">
        <v>209</v>
      </c>
      <c r="B251" s="221" t="s">
        <v>660</v>
      </c>
      <c r="C251" s="48" t="s">
        <v>211</v>
      </c>
      <c r="D251" s="48" t="s">
        <v>161</v>
      </c>
      <c r="E251" s="235">
        <v>4.0000000000000001E-3</v>
      </c>
      <c r="F251" s="23">
        <v>66.680000000000007</v>
      </c>
      <c r="G251" s="23">
        <f t="shared" si="29"/>
        <v>0.26672000000000001</v>
      </c>
      <c r="H251" s="45" t="s">
        <v>140</v>
      </c>
      <c r="I251" s="236">
        <v>20083</v>
      </c>
      <c r="J251" s="183"/>
    </row>
    <row r="252" spans="1:10" s="8" customFormat="1" x14ac:dyDescent="0.25">
      <c r="A252" s="336" t="s">
        <v>217</v>
      </c>
      <c r="B252" s="337"/>
      <c r="C252" s="337"/>
      <c r="D252" s="337"/>
      <c r="E252" s="337"/>
      <c r="F252" s="337"/>
      <c r="G252" s="241">
        <f>SUM(G246:G251)</f>
        <v>27.946559999999998</v>
      </c>
      <c r="H252" s="64"/>
      <c r="I252" s="122"/>
      <c r="J252" s="183"/>
    </row>
    <row r="253" spans="1:10" s="8" customFormat="1" x14ac:dyDescent="0.25">
      <c r="A253" s="336" t="s">
        <v>218</v>
      </c>
      <c r="B253" s="337"/>
      <c r="C253" s="337"/>
      <c r="D253" s="337"/>
      <c r="E253" s="337"/>
      <c r="F253" s="337"/>
      <c r="G253" s="242">
        <f>(G252)*0.2</f>
        <v>5.5893119999999996</v>
      </c>
      <c r="H253" s="64"/>
      <c r="I253" s="122"/>
      <c r="J253" s="183"/>
    </row>
    <row r="254" spans="1:10" s="8" customFormat="1" x14ac:dyDescent="0.25">
      <c r="A254" s="336" t="s">
        <v>219</v>
      </c>
      <c r="B254" s="337"/>
      <c r="C254" s="337"/>
      <c r="D254" s="337"/>
      <c r="E254" s="337"/>
      <c r="F254" s="337"/>
      <c r="G254" s="241">
        <f>SUM(G252:G253)</f>
        <v>33.535871999999998</v>
      </c>
      <c r="H254" s="64"/>
      <c r="I254" s="122"/>
      <c r="J254" s="183"/>
    </row>
    <row r="255" spans="1:10" s="8" customFormat="1" x14ac:dyDescent="0.25">
      <c r="A255" s="336" t="s">
        <v>220</v>
      </c>
      <c r="B255" s="337"/>
      <c r="C255" s="337"/>
      <c r="D255" s="337"/>
      <c r="E255" s="337"/>
      <c r="F255" s="337"/>
      <c r="G255" s="242">
        <v>28.95</v>
      </c>
      <c r="H255" s="64"/>
      <c r="I255" s="122"/>
      <c r="J255" s="183"/>
    </row>
    <row r="256" spans="1:10" s="8" customFormat="1" ht="15.75" thickBot="1" x14ac:dyDescent="0.3">
      <c r="A256" s="342" t="s">
        <v>221</v>
      </c>
      <c r="B256" s="343"/>
      <c r="C256" s="343"/>
      <c r="D256" s="343"/>
      <c r="E256" s="343"/>
      <c r="F256" s="343"/>
      <c r="G256" s="243">
        <f>ROUND(G254*G255,2)</f>
        <v>970.86</v>
      </c>
      <c r="H256" s="123"/>
      <c r="I256" s="124"/>
      <c r="J256" s="183"/>
    </row>
    <row r="257" spans="1:10" s="8" customFormat="1" ht="15.75" thickBot="1" x14ac:dyDescent="0.3">
      <c r="J257" s="183"/>
    </row>
    <row r="258" spans="1:10" s="8" customFormat="1" ht="63.75" x14ac:dyDescent="0.25">
      <c r="A258" s="259"/>
      <c r="B258" s="260" t="s">
        <v>653</v>
      </c>
      <c r="C258" s="261" t="s">
        <v>200</v>
      </c>
      <c r="D258" s="261" t="s">
        <v>13</v>
      </c>
      <c r="E258" s="262"/>
      <c r="F258" s="263"/>
      <c r="G258" s="263"/>
      <c r="H258" s="261" t="s">
        <v>268</v>
      </c>
      <c r="I258" s="264" t="s">
        <v>654</v>
      </c>
      <c r="J258" s="183"/>
    </row>
    <row r="259" spans="1:10" s="8" customFormat="1" ht="25.5" x14ac:dyDescent="0.25">
      <c r="A259" s="234" t="s">
        <v>202</v>
      </c>
      <c r="B259" s="78" t="s">
        <v>226</v>
      </c>
      <c r="C259" s="48" t="s">
        <v>204</v>
      </c>
      <c r="D259" s="48" t="s">
        <v>205</v>
      </c>
      <c r="E259" s="235">
        <v>0.6</v>
      </c>
      <c r="F259" s="23">
        <v>22.87</v>
      </c>
      <c r="G259" s="23">
        <f>E259*F259</f>
        <v>13.722</v>
      </c>
      <c r="H259" s="45" t="s">
        <v>140</v>
      </c>
      <c r="I259" s="236">
        <v>88267</v>
      </c>
      <c r="J259" s="183"/>
    </row>
    <row r="260" spans="1:10" s="8" customFormat="1" ht="25.5" x14ac:dyDescent="0.25">
      <c r="A260" s="234" t="s">
        <v>202</v>
      </c>
      <c r="B260" s="78" t="s">
        <v>227</v>
      </c>
      <c r="C260" s="48" t="s">
        <v>204</v>
      </c>
      <c r="D260" s="48" t="s">
        <v>205</v>
      </c>
      <c r="E260" s="235">
        <v>0.6</v>
      </c>
      <c r="F260" s="23">
        <v>17.649999999999999</v>
      </c>
      <c r="G260" s="23">
        <f>E260*F260</f>
        <v>10.589999999999998</v>
      </c>
      <c r="H260" s="45" t="s">
        <v>140</v>
      </c>
      <c r="I260" s="236">
        <v>88248</v>
      </c>
      <c r="J260" s="183"/>
    </row>
    <row r="261" spans="1:10" s="8" customFormat="1" ht="25.5" x14ac:dyDescent="0.25">
      <c r="A261" s="234" t="s">
        <v>209</v>
      </c>
      <c r="B261" s="78" t="s">
        <v>656</v>
      </c>
      <c r="C261" s="48" t="s">
        <v>211</v>
      </c>
      <c r="D261" s="48" t="s">
        <v>9</v>
      </c>
      <c r="E261" s="235">
        <v>0.08</v>
      </c>
      <c r="F261" s="23">
        <v>2.37</v>
      </c>
      <c r="G261" s="23">
        <f>E261*F261</f>
        <v>0.18960000000000002</v>
      </c>
      <c r="H261" s="45" t="s">
        <v>140</v>
      </c>
      <c r="I261" s="236">
        <v>38383</v>
      </c>
      <c r="J261" s="183"/>
    </row>
    <row r="262" spans="1:10" s="8" customFormat="1" ht="25.5" x14ac:dyDescent="0.25">
      <c r="A262" s="234" t="s">
        <v>209</v>
      </c>
      <c r="B262" s="78" t="s">
        <v>661</v>
      </c>
      <c r="C262" s="48" t="s">
        <v>211</v>
      </c>
      <c r="D262" s="48" t="s">
        <v>13</v>
      </c>
      <c r="E262" s="235">
        <v>1.4</v>
      </c>
      <c r="F262" s="23">
        <v>17.53</v>
      </c>
      <c r="G262" s="23">
        <f>E262*F262</f>
        <v>24.542000000000002</v>
      </c>
      <c r="H262" s="45" t="s">
        <v>140</v>
      </c>
      <c r="I262" s="236">
        <v>9875</v>
      </c>
      <c r="J262" s="183"/>
    </row>
    <row r="263" spans="1:10" s="8" customFormat="1" ht="30" x14ac:dyDescent="0.25">
      <c r="A263" s="234" t="s">
        <v>209</v>
      </c>
      <c r="B263" s="78" t="s">
        <v>657</v>
      </c>
      <c r="C263" s="48" t="s">
        <v>211</v>
      </c>
      <c r="D263" s="48" t="s">
        <v>16</v>
      </c>
      <c r="E263" s="235">
        <v>7.4999999999999997E-3</v>
      </c>
      <c r="F263" s="23">
        <v>93.78</v>
      </c>
      <c r="G263" s="23">
        <f t="shared" ref="G263:G264" si="30">E263*F263</f>
        <v>0.70335000000000003</v>
      </c>
      <c r="H263" s="45" t="s">
        <v>140</v>
      </c>
      <c r="I263" s="244" t="s">
        <v>658</v>
      </c>
      <c r="J263" s="166" t="s">
        <v>659</v>
      </c>
    </row>
    <row r="264" spans="1:10" s="8" customFormat="1" ht="25.5" x14ac:dyDescent="0.25">
      <c r="A264" s="234" t="s">
        <v>209</v>
      </c>
      <c r="B264" s="221" t="s">
        <v>660</v>
      </c>
      <c r="C264" s="48" t="s">
        <v>211</v>
      </c>
      <c r="D264" s="48" t="s">
        <v>161</v>
      </c>
      <c r="E264" s="235">
        <v>1.0999999999999999E-2</v>
      </c>
      <c r="F264" s="23">
        <v>66.680000000000007</v>
      </c>
      <c r="G264" s="23">
        <f t="shared" si="30"/>
        <v>0.73348000000000002</v>
      </c>
      <c r="H264" s="45" t="s">
        <v>140</v>
      </c>
      <c r="I264" s="236">
        <v>20083</v>
      </c>
      <c r="J264" s="183"/>
    </row>
    <row r="265" spans="1:10" s="8" customFormat="1" x14ac:dyDescent="0.25">
      <c r="A265" s="336" t="s">
        <v>217</v>
      </c>
      <c r="B265" s="337"/>
      <c r="C265" s="337"/>
      <c r="D265" s="337"/>
      <c r="E265" s="337"/>
      <c r="F265" s="337"/>
      <c r="G265" s="241">
        <f>SUM(G259:G264)</f>
        <v>50.480429999999998</v>
      </c>
      <c r="H265" s="64"/>
      <c r="I265" s="122"/>
      <c r="J265" s="183"/>
    </row>
    <row r="266" spans="1:10" s="8" customFormat="1" x14ac:dyDescent="0.25">
      <c r="A266" s="336" t="s">
        <v>218</v>
      </c>
      <c r="B266" s="337"/>
      <c r="C266" s="337"/>
      <c r="D266" s="337"/>
      <c r="E266" s="337"/>
      <c r="F266" s="337"/>
      <c r="G266" s="242">
        <f>(G265)*0.2</f>
        <v>10.096086</v>
      </c>
      <c r="H266" s="64"/>
      <c r="I266" s="122"/>
      <c r="J266" s="183"/>
    </row>
    <row r="267" spans="1:10" s="8" customFormat="1" x14ac:dyDescent="0.25">
      <c r="A267" s="336" t="s">
        <v>219</v>
      </c>
      <c r="B267" s="337"/>
      <c r="C267" s="337"/>
      <c r="D267" s="337"/>
      <c r="E267" s="337"/>
      <c r="F267" s="337"/>
      <c r="G267" s="241">
        <f>SUM(G265:G266)</f>
        <v>60.576515999999998</v>
      </c>
      <c r="H267" s="64"/>
      <c r="I267" s="122"/>
      <c r="J267" s="183"/>
    </row>
    <row r="268" spans="1:10" s="8" customFormat="1" x14ac:dyDescent="0.25">
      <c r="A268" s="336" t="s">
        <v>220</v>
      </c>
      <c r="B268" s="337"/>
      <c r="C268" s="337"/>
      <c r="D268" s="337"/>
      <c r="E268" s="337"/>
      <c r="F268" s="337"/>
      <c r="G268" s="242">
        <v>1.65</v>
      </c>
      <c r="H268" s="64"/>
      <c r="I268" s="122"/>
      <c r="J268" s="183"/>
    </row>
    <row r="269" spans="1:10" s="8" customFormat="1" ht="15.75" thickBot="1" x14ac:dyDescent="0.3">
      <c r="A269" s="342" t="s">
        <v>221</v>
      </c>
      <c r="B269" s="343"/>
      <c r="C269" s="343"/>
      <c r="D269" s="343"/>
      <c r="E269" s="343"/>
      <c r="F269" s="343"/>
      <c r="G269" s="243">
        <f>ROUND(G267*G268,2)</f>
        <v>99.95</v>
      </c>
      <c r="H269" s="123"/>
      <c r="I269" s="124"/>
      <c r="J269" s="183"/>
    </row>
    <row r="270" spans="1:10" s="8" customFormat="1" ht="15.75" thickBot="1" x14ac:dyDescent="0.3">
      <c r="J270" s="183"/>
    </row>
    <row r="271" spans="1:10" s="8" customFormat="1" ht="63.75" x14ac:dyDescent="0.25">
      <c r="A271" s="259"/>
      <c r="B271" s="260" t="s">
        <v>644</v>
      </c>
      <c r="C271" s="261" t="s">
        <v>200</v>
      </c>
      <c r="D271" s="261" t="s">
        <v>13</v>
      </c>
      <c r="E271" s="262"/>
      <c r="F271" s="263"/>
      <c r="G271" s="263"/>
      <c r="H271" s="261" t="s">
        <v>268</v>
      </c>
      <c r="I271" s="264" t="s">
        <v>645</v>
      </c>
      <c r="J271" s="183"/>
    </row>
    <row r="272" spans="1:10" s="8" customFormat="1" ht="25.5" x14ac:dyDescent="0.25">
      <c r="A272" s="234" t="s">
        <v>202</v>
      </c>
      <c r="B272" s="78" t="s">
        <v>226</v>
      </c>
      <c r="C272" s="48" t="s">
        <v>204</v>
      </c>
      <c r="D272" s="48" t="s">
        <v>205</v>
      </c>
      <c r="E272" s="235">
        <v>0.5</v>
      </c>
      <c r="F272" s="23">
        <v>22.87</v>
      </c>
      <c r="G272" s="23">
        <f>E272*F272</f>
        <v>11.435</v>
      </c>
      <c r="H272" s="45" t="s">
        <v>140</v>
      </c>
      <c r="I272" s="236">
        <v>88267</v>
      </c>
      <c r="J272" s="183"/>
    </row>
    <row r="273" spans="1:10" s="8" customFormat="1" ht="25.5" x14ac:dyDescent="0.25">
      <c r="A273" s="234" t="s">
        <v>202</v>
      </c>
      <c r="B273" s="78" t="s">
        <v>227</v>
      </c>
      <c r="C273" s="48" t="s">
        <v>204</v>
      </c>
      <c r="D273" s="48" t="s">
        <v>205</v>
      </c>
      <c r="E273" s="235">
        <v>0.5</v>
      </c>
      <c r="F273" s="23">
        <v>17.649999999999999</v>
      </c>
      <c r="G273" s="23">
        <f>E273*F273</f>
        <v>8.8249999999999993</v>
      </c>
      <c r="H273" s="45" t="s">
        <v>140</v>
      </c>
      <c r="I273" s="236">
        <v>88248</v>
      </c>
      <c r="J273" s="183"/>
    </row>
    <row r="274" spans="1:10" s="8" customFormat="1" ht="25.5" x14ac:dyDescent="0.25">
      <c r="A274" s="234" t="s">
        <v>209</v>
      </c>
      <c r="B274" s="78" t="s">
        <v>656</v>
      </c>
      <c r="C274" s="48" t="s">
        <v>211</v>
      </c>
      <c r="D274" s="48" t="s">
        <v>9</v>
      </c>
      <c r="E274" s="235">
        <v>7.0000000000000007E-2</v>
      </c>
      <c r="F274" s="23">
        <v>2.37</v>
      </c>
      <c r="G274" s="23">
        <f>E274*F274</f>
        <v>0.16590000000000002</v>
      </c>
      <c r="H274" s="45" t="s">
        <v>140</v>
      </c>
      <c r="I274" s="236">
        <v>38383</v>
      </c>
      <c r="J274" s="183"/>
    </row>
    <row r="275" spans="1:10" s="8" customFormat="1" ht="25.5" x14ac:dyDescent="0.25">
      <c r="A275" s="234" t="s">
        <v>209</v>
      </c>
      <c r="B275" s="78" t="s">
        <v>663</v>
      </c>
      <c r="C275" s="48" t="s">
        <v>211</v>
      </c>
      <c r="D275" s="48" t="s">
        <v>13</v>
      </c>
      <c r="E275" s="235">
        <v>1.5</v>
      </c>
      <c r="F275" s="23">
        <v>15.35</v>
      </c>
      <c r="G275" s="23">
        <f>E275*F275</f>
        <v>23.024999999999999</v>
      </c>
      <c r="H275" s="45" t="s">
        <v>140</v>
      </c>
      <c r="I275" s="236">
        <v>20067</v>
      </c>
      <c r="J275" s="183"/>
    </row>
    <row r="276" spans="1:10" s="8" customFormat="1" ht="25.5" x14ac:dyDescent="0.25">
      <c r="A276" s="234" t="s">
        <v>209</v>
      </c>
      <c r="B276" s="78" t="s">
        <v>662</v>
      </c>
      <c r="C276" s="48" t="s">
        <v>211</v>
      </c>
      <c r="D276" s="48" t="s">
        <v>9</v>
      </c>
      <c r="E276" s="235">
        <v>1</v>
      </c>
      <c r="F276" s="23">
        <v>1.7</v>
      </c>
      <c r="G276" s="23">
        <f>E276*F276</f>
        <v>1.7</v>
      </c>
      <c r="H276" s="45" t="s">
        <v>140</v>
      </c>
      <c r="I276" s="236">
        <v>20084</v>
      </c>
      <c r="J276" s="183"/>
    </row>
    <row r="277" spans="1:10" s="8" customFormat="1" ht="30" x14ac:dyDescent="0.25">
      <c r="A277" s="234" t="s">
        <v>209</v>
      </c>
      <c r="B277" s="78" t="s">
        <v>657</v>
      </c>
      <c r="C277" s="48" t="s">
        <v>211</v>
      </c>
      <c r="D277" s="48" t="s">
        <v>16</v>
      </c>
      <c r="E277" s="235">
        <v>5.0000000000000001E-3</v>
      </c>
      <c r="F277" s="23">
        <v>93.78</v>
      </c>
      <c r="G277" s="23">
        <f t="shared" ref="G277:G278" si="31">E277*F277</f>
        <v>0.46890000000000004</v>
      </c>
      <c r="H277" s="45" t="s">
        <v>140</v>
      </c>
      <c r="I277" s="244" t="s">
        <v>658</v>
      </c>
      <c r="J277" s="166" t="s">
        <v>659</v>
      </c>
    </row>
    <row r="278" spans="1:10" s="8" customFormat="1" ht="25.5" x14ac:dyDescent="0.25">
      <c r="A278" s="234" t="s">
        <v>209</v>
      </c>
      <c r="B278" s="221" t="s">
        <v>660</v>
      </c>
      <c r="C278" s="48" t="s">
        <v>211</v>
      </c>
      <c r="D278" s="48" t="s">
        <v>161</v>
      </c>
      <c r="E278" s="235">
        <v>7.0000000000000001E-3</v>
      </c>
      <c r="F278" s="23">
        <v>66.680000000000007</v>
      </c>
      <c r="G278" s="23">
        <f t="shared" si="31"/>
        <v>0.46676000000000006</v>
      </c>
      <c r="H278" s="45" t="s">
        <v>140</v>
      </c>
      <c r="I278" s="236">
        <v>20083</v>
      </c>
      <c r="J278" s="183"/>
    </row>
    <row r="279" spans="1:10" s="8" customFormat="1" x14ac:dyDescent="0.25">
      <c r="A279" s="336" t="s">
        <v>217</v>
      </c>
      <c r="B279" s="337"/>
      <c r="C279" s="337"/>
      <c r="D279" s="337"/>
      <c r="E279" s="337"/>
      <c r="F279" s="337"/>
      <c r="G279" s="241">
        <f>SUM(G272:G278)</f>
        <v>46.086559999999999</v>
      </c>
      <c r="H279" s="64"/>
      <c r="I279" s="122"/>
      <c r="J279" s="183"/>
    </row>
    <row r="280" spans="1:10" s="8" customFormat="1" x14ac:dyDescent="0.25">
      <c r="A280" s="336" t="s">
        <v>218</v>
      </c>
      <c r="B280" s="337"/>
      <c r="C280" s="337"/>
      <c r="D280" s="337"/>
      <c r="E280" s="337"/>
      <c r="F280" s="337"/>
      <c r="G280" s="242">
        <f>(G279)*0.2</f>
        <v>9.2173119999999997</v>
      </c>
      <c r="H280" s="64"/>
      <c r="I280" s="122"/>
      <c r="J280" s="183"/>
    </row>
    <row r="281" spans="1:10" s="8" customFormat="1" x14ac:dyDescent="0.25">
      <c r="A281" s="336" t="s">
        <v>219</v>
      </c>
      <c r="B281" s="337"/>
      <c r="C281" s="337"/>
      <c r="D281" s="337"/>
      <c r="E281" s="337"/>
      <c r="F281" s="337"/>
      <c r="G281" s="241">
        <f>SUM(G279:G280)</f>
        <v>55.303871999999998</v>
      </c>
      <c r="H281" s="64"/>
      <c r="I281" s="122"/>
      <c r="J281" s="183"/>
    </row>
    <row r="282" spans="1:10" s="8" customFormat="1" x14ac:dyDescent="0.25">
      <c r="A282" s="336" t="s">
        <v>220</v>
      </c>
      <c r="B282" s="337"/>
      <c r="C282" s="337"/>
      <c r="D282" s="337"/>
      <c r="E282" s="337"/>
      <c r="F282" s="337"/>
      <c r="G282" s="242">
        <v>4.3499999999999996</v>
      </c>
      <c r="H282" s="64"/>
      <c r="I282" s="122"/>
      <c r="J282" s="183"/>
    </row>
    <row r="283" spans="1:10" s="8" customFormat="1" ht="15.75" thickBot="1" x14ac:dyDescent="0.3">
      <c r="A283" s="342" t="s">
        <v>221</v>
      </c>
      <c r="B283" s="343"/>
      <c r="C283" s="343"/>
      <c r="D283" s="343"/>
      <c r="E283" s="343"/>
      <c r="F283" s="343"/>
      <c r="G283" s="243">
        <f>ROUND(G281*G282,2)</f>
        <v>240.57</v>
      </c>
      <c r="H283" s="123"/>
      <c r="I283" s="124"/>
      <c r="J283" s="183"/>
    </row>
    <row r="284" spans="1:10" s="8" customFormat="1" ht="15.75" thickBot="1" x14ac:dyDescent="0.3">
      <c r="J284" s="183"/>
    </row>
    <row r="285" spans="1:10" s="8" customFormat="1" ht="63.75" x14ac:dyDescent="0.25">
      <c r="A285" s="259"/>
      <c r="B285" s="260" t="s">
        <v>646</v>
      </c>
      <c r="C285" s="261" t="s">
        <v>200</v>
      </c>
      <c r="D285" s="261" t="s">
        <v>13</v>
      </c>
      <c r="E285" s="262"/>
      <c r="F285" s="263"/>
      <c r="G285" s="263"/>
      <c r="H285" s="261" t="s">
        <v>268</v>
      </c>
      <c r="I285" s="264" t="s">
        <v>647</v>
      </c>
      <c r="J285" s="183"/>
    </row>
    <row r="286" spans="1:10" s="8" customFormat="1" ht="25.5" x14ac:dyDescent="0.25">
      <c r="A286" s="234" t="s">
        <v>202</v>
      </c>
      <c r="B286" s="78" t="s">
        <v>226</v>
      </c>
      <c r="C286" s="48" t="s">
        <v>204</v>
      </c>
      <c r="D286" s="48" t="s">
        <v>205</v>
      </c>
      <c r="E286" s="235">
        <v>0.6</v>
      </c>
      <c r="F286" s="23">
        <v>22.87</v>
      </c>
      <c r="G286" s="23">
        <f>E286*F286</f>
        <v>13.722</v>
      </c>
      <c r="H286" s="45" t="s">
        <v>140</v>
      </c>
      <c r="I286" s="236">
        <v>88267</v>
      </c>
      <c r="J286" s="183"/>
    </row>
    <row r="287" spans="1:10" s="8" customFormat="1" ht="25.5" x14ac:dyDescent="0.25">
      <c r="A287" s="234" t="s">
        <v>202</v>
      </c>
      <c r="B287" s="78" t="s">
        <v>227</v>
      </c>
      <c r="C287" s="48" t="s">
        <v>204</v>
      </c>
      <c r="D287" s="48" t="s">
        <v>205</v>
      </c>
      <c r="E287" s="235">
        <v>0.6</v>
      </c>
      <c r="F287" s="23">
        <v>17.649999999999999</v>
      </c>
      <c r="G287" s="23">
        <f>E287*F287</f>
        <v>10.589999999999998</v>
      </c>
      <c r="H287" s="45" t="s">
        <v>140</v>
      </c>
      <c r="I287" s="236">
        <v>88248</v>
      </c>
      <c r="J287" s="183"/>
    </row>
    <row r="288" spans="1:10" s="8" customFormat="1" ht="25.5" x14ac:dyDescent="0.25">
      <c r="A288" s="234" t="s">
        <v>209</v>
      </c>
      <c r="B288" s="78" t="s">
        <v>664</v>
      </c>
      <c r="C288" s="48" t="s">
        <v>211</v>
      </c>
      <c r="D288" s="48" t="s">
        <v>13</v>
      </c>
      <c r="E288" s="235">
        <v>1.4</v>
      </c>
      <c r="F288" s="23">
        <v>10.93</v>
      </c>
      <c r="G288" s="23">
        <f>E288*F288</f>
        <v>15.301999999999998</v>
      </c>
      <c r="H288" s="45" t="s">
        <v>140</v>
      </c>
      <c r="I288" s="236">
        <v>9838</v>
      </c>
      <c r="J288" s="183"/>
    </row>
    <row r="289" spans="1:10" s="8" customFormat="1" ht="25.5" x14ac:dyDescent="0.25">
      <c r="A289" s="234" t="s">
        <v>209</v>
      </c>
      <c r="B289" s="78" t="s">
        <v>665</v>
      </c>
      <c r="C289" s="48" t="s">
        <v>211</v>
      </c>
      <c r="D289" s="48" t="s">
        <v>9</v>
      </c>
      <c r="E289" s="235">
        <v>1</v>
      </c>
      <c r="F289" s="23">
        <v>1.76</v>
      </c>
      <c r="G289" s="23">
        <f>E289*F289</f>
        <v>1.76</v>
      </c>
      <c r="H289" s="45" t="s">
        <v>140</v>
      </c>
      <c r="I289" s="236">
        <v>296</v>
      </c>
      <c r="J289" s="183"/>
    </row>
    <row r="290" spans="1:10" s="8" customFormat="1" ht="25.5" x14ac:dyDescent="0.25">
      <c r="A290" s="234" t="s">
        <v>209</v>
      </c>
      <c r="B290" s="221" t="s">
        <v>660</v>
      </c>
      <c r="C290" s="48" t="s">
        <v>211</v>
      </c>
      <c r="D290" s="48" t="s">
        <v>161</v>
      </c>
      <c r="E290" s="235">
        <v>1.0999999999999999E-2</v>
      </c>
      <c r="F290" s="23">
        <v>66.680000000000007</v>
      </c>
      <c r="G290" s="23">
        <f t="shared" ref="G290" si="32">E290*F290</f>
        <v>0.73348000000000002</v>
      </c>
      <c r="H290" s="45" t="s">
        <v>140</v>
      </c>
      <c r="I290" s="236">
        <v>20083</v>
      </c>
      <c r="J290" s="183"/>
    </row>
    <row r="291" spans="1:10" s="8" customFormat="1" ht="60" x14ac:dyDescent="0.25">
      <c r="A291" s="234" t="s">
        <v>209</v>
      </c>
      <c r="B291" s="78" t="s">
        <v>670</v>
      </c>
      <c r="C291" s="48" t="s">
        <v>211</v>
      </c>
      <c r="D291" s="48" t="s">
        <v>16</v>
      </c>
      <c r="E291" s="235">
        <v>0.01</v>
      </c>
      <c r="F291" s="23">
        <v>70.28</v>
      </c>
      <c r="G291" s="23">
        <f t="shared" ref="G291" si="33">E291*F291</f>
        <v>0.70279999999999998</v>
      </c>
      <c r="H291" s="45" t="s">
        <v>140</v>
      </c>
      <c r="I291" s="236">
        <v>20078</v>
      </c>
      <c r="J291" s="166" t="s">
        <v>666</v>
      </c>
    </row>
    <row r="292" spans="1:10" s="8" customFormat="1" x14ac:dyDescent="0.25">
      <c r="A292" s="336" t="s">
        <v>217</v>
      </c>
      <c r="B292" s="337"/>
      <c r="C292" s="337"/>
      <c r="D292" s="337"/>
      <c r="E292" s="337"/>
      <c r="F292" s="337"/>
      <c r="G292" s="241">
        <f>SUM(G286:G291)</f>
        <v>42.810279999999999</v>
      </c>
      <c r="H292" s="64"/>
      <c r="I292" s="122"/>
      <c r="J292" s="183"/>
    </row>
    <row r="293" spans="1:10" s="8" customFormat="1" x14ac:dyDescent="0.25">
      <c r="A293" s="336" t="s">
        <v>218</v>
      </c>
      <c r="B293" s="337"/>
      <c r="C293" s="337"/>
      <c r="D293" s="337"/>
      <c r="E293" s="337"/>
      <c r="F293" s="337"/>
      <c r="G293" s="242">
        <f>(G292)*0.2</f>
        <v>8.5620560000000001</v>
      </c>
      <c r="H293" s="64"/>
      <c r="I293" s="122"/>
      <c r="J293" s="183"/>
    </row>
    <row r="294" spans="1:10" s="8" customFormat="1" x14ac:dyDescent="0.25">
      <c r="A294" s="336" t="s">
        <v>219</v>
      </c>
      <c r="B294" s="337"/>
      <c r="C294" s="337"/>
      <c r="D294" s="337"/>
      <c r="E294" s="337"/>
      <c r="F294" s="337"/>
      <c r="G294" s="241">
        <f>SUM(G292:G293)</f>
        <v>51.372335999999997</v>
      </c>
      <c r="H294" s="64"/>
      <c r="I294" s="122"/>
      <c r="J294" s="183"/>
    </row>
    <row r="295" spans="1:10" s="8" customFormat="1" x14ac:dyDescent="0.25">
      <c r="A295" s="336" t="s">
        <v>220</v>
      </c>
      <c r="B295" s="337"/>
      <c r="C295" s="337"/>
      <c r="D295" s="337"/>
      <c r="E295" s="337"/>
      <c r="F295" s="337"/>
      <c r="G295" s="242">
        <v>13.6</v>
      </c>
      <c r="H295" s="64"/>
      <c r="I295" s="122"/>
      <c r="J295" s="183"/>
    </row>
    <row r="296" spans="1:10" s="8" customFormat="1" ht="15.75" thickBot="1" x14ac:dyDescent="0.3">
      <c r="A296" s="342" t="s">
        <v>221</v>
      </c>
      <c r="B296" s="343"/>
      <c r="C296" s="343"/>
      <c r="D296" s="343"/>
      <c r="E296" s="343"/>
      <c r="F296" s="343"/>
      <c r="G296" s="243">
        <f>ROUND(G294*G295,2)</f>
        <v>698.66</v>
      </c>
      <c r="H296" s="123"/>
      <c r="I296" s="124"/>
      <c r="J296" s="183"/>
    </row>
    <row r="297" spans="1:10" s="8" customFormat="1" ht="15.75" thickBot="1" x14ac:dyDescent="0.3">
      <c r="J297" s="183"/>
    </row>
    <row r="298" spans="1:10" s="8" customFormat="1" ht="63.75" x14ac:dyDescent="0.25">
      <c r="A298" s="259"/>
      <c r="B298" s="260" t="s">
        <v>638</v>
      </c>
      <c r="C298" s="261" t="s">
        <v>200</v>
      </c>
      <c r="D298" s="261" t="s">
        <v>13</v>
      </c>
      <c r="E298" s="262"/>
      <c r="F298" s="263"/>
      <c r="G298" s="263"/>
      <c r="H298" s="261" t="s">
        <v>268</v>
      </c>
      <c r="I298" s="264" t="s">
        <v>639</v>
      </c>
      <c r="J298" s="183"/>
    </row>
    <row r="299" spans="1:10" s="8" customFormat="1" ht="25.5" x14ac:dyDescent="0.25">
      <c r="A299" s="234" t="s">
        <v>202</v>
      </c>
      <c r="B299" s="78" t="s">
        <v>226</v>
      </c>
      <c r="C299" s="48" t="s">
        <v>204</v>
      </c>
      <c r="D299" s="48" t="s">
        <v>205</v>
      </c>
      <c r="E299" s="235">
        <v>1.1000000000000001</v>
      </c>
      <c r="F299" s="23">
        <v>22.87</v>
      </c>
      <c r="G299" s="23">
        <f>E299*F299</f>
        <v>25.157000000000004</v>
      </c>
      <c r="H299" s="45" t="s">
        <v>140</v>
      </c>
      <c r="I299" s="236">
        <v>88267</v>
      </c>
      <c r="J299" s="183"/>
    </row>
    <row r="300" spans="1:10" s="8" customFormat="1" ht="25.5" x14ac:dyDescent="0.25">
      <c r="A300" s="234" t="s">
        <v>202</v>
      </c>
      <c r="B300" s="78" t="s">
        <v>227</v>
      </c>
      <c r="C300" s="48" t="s">
        <v>204</v>
      </c>
      <c r="D300" s="48" t="s">
        <v>205</v>
      </c>
      <c r="E300" s="235">
        <v>1.1000000000000001</v>
      </c>
      <c r="F300" s="23">
        <v>17.649999999999999</v>
      </c>
      <c r="G300" s="23">
        <f>E300*F300</f>
        <v>19.414999999999999</v>
      </c>
      <c r="H300" s="45" t="s">
        <v>140</v>
      </c>
      <c r="I300" s="236">
        <v>88248</v>
      </c>
      <c r="J300" s="183"/>
    </row>
    <row r="301" spans="1:10" s="8" customFormat="1" ht="25.5" x14ac:dyDescent="0.25">
      <c r="A301" s="234" t="s">
        <v>209</v>
      </c>
      <c r="B301" s="78" t="s">
        <v>667</v>
      </c>
      <c r="C301" s="48" t="s">
        <v>211</v>
      </c>
      <c r="D301" s="48" t="s">
        <v>13</v>
      </c>
      <c r="E301" s="235">
        <v>1.3</v>
      </c>
      <c r="F301" s="23">
        <v>17.809999999999999</v>
      </c>
      <c r="G301" s="23">
        <f>E301*F301</f>
        <v>23.152999999999999</v>
      </c>
      <c r="H301" s="45" t="s">
        <v>140</v>
      </c>
      <c r="I301" s="236">
        <v>9836</v>
      </c>
      <c r="J301" s="183"/>
    </row>
    <row r="302" spans="1:10" s="8" customFormat="1" ht="25.5" x14ac:dyDescent="0.25">
      <c r="A302" s="234" t="s">
        <v>209</v>
      </c>
      <c r="B302" s="78" t="s">
        <v>668</v>
      </c>
      <c r="C302" s="48" t="s">
        <v>211</v>
      </c>
      <c r="D302" s="48" t="s">
        <v>9</v>
      </c>
      <c r="E302" s="235">
        <v>1</v>
      </c>
      <c r="F302" s="23">
        <v>3.12</v>
      </c>
      <c r="G302" s="23">
        <f>E302*F302</f>
        <v>3.12</v>
      </c>
      <c r="H302" s="45" t="s">
        <v>140</v>
      </c>
      <c r="I302" s="236">
        <v>301</v>
      </c>
      <c r="J302" s="183"/>
    </row>
    <row r="303" spans="1:10" s="8" customFormat="1" ht="25.5" x14ac:dyDescent="0.25">
      <c r="A303" s="234" t="s">
        <v>209</v>
      </c>
      <c r="B303" s="78" t="s">
        <v>660</v>
      </c>
      <c r="C303" s="48" t="s">
        <v>211</v>
      </c>
      <c r="D303" s="48" t="s">
        <v>161</v>
      </c>
      <c r="E303" s="235">
        <v>4.5999999999999999E-2</v>
      </c>
      <c r="F303" s="23">
        <v>66.680000000000007</v>
      </c>
      <c r="G303" s="23">
        <f t="shared" ref="G303:G304" si="34">E303*F303</f>
        <v>3.0672800000000002</v>
      </c>
      <c r="H303" s="45" t="s">
        <v>140</v>
      </c>
      <c r="I303" s="236">
        <v>20083</v>
      </c>
      <c r="J303" s="183"/>
    </row>
    <row r="304" spans="1:10" s="8" customFormat="1" ht="60" x14ac:dyDescent="0.25">
      <c r="A304" s="234" t="s">
        <v>209</v>
      </c>
      <c r="B304" s="78" t="s">
        <v>670</v>
      </c>
      <c r="C304" s="48" t="s">
        <v>211</v>
      </c>
      <c r="D304" s="48" t="s">
        <v>16</v>
      </c>
      <c r="E304" s="235">
        <v>2.3E-2</v>
      </c>
      <c r="F304" s="23">
        <v>70.28</v>
      </c>
      <c r="G304" s="23">
        <f t="shared" si="34"/>
        <v>1.6164400000000001</v>
      </c>
      <c r="H304" s="45" t="s">
        <v>140</v>
      </c>
      <c r="I304" s="236">
        <v>20078</v>
      </c>
      <c r="J304" s="166" t="s">
        <v>666</v>
      </c>
    </row>
    <row r="305" spans="1:10" s="8" customFormat="1" x14ac:dyDescent="0.25">
      <c r="A305" s="336" t="s">
        <v>217</v>
      </c>
      <c r="B305" s="337"/>
      <c r="C305" s="337"/>
      <c r="D305" s="337"/>
      <c r="E305" s="337"/>
      <c r="F305" s="337"/>
      <c r="G305" s="241">
        <f>SUM(G299:G304)</f>
        <v>75.528719999999993</v>
      </c>
      <c r="H305" s="64"/>
      <c r="I305" s="122"/>
      <c r="J305" s="183"/>
    </row>
    <row r="306" spans="1:10" s="8" customFormat="1" x14ac:dyDescent="0.25">
      <c r="A306" s="336" t="s">
        <v>218</v>
      </c>
      <c r="B306" s="337"/>
      <c r="C306" s="337"/>
      <c r="D306" s="337"/>
      <c r="E306" s="337"/>
      <c r="F306" s="337"/>
      <c r="G306" s="242">
        <f>(G305)*0.2</f>
        <v>15.105744</v>
      </c>
      <c r="H306" s="64"/>
      <c r="I306" s="122"/>
      <c r="J306" s="183"/>
    </row>
    <row r="307" spans="1:10" s="8" customFormat="1" x14ac:dyDescent="0.25">
      <c r="A307" s="336" t="s">
        <v>219</v>
      </c>
      <c r="B307" s="337"/>
      <c r="C307" s="337"/>
      <c r="D307" s="337"/>
      <c r="E307" s="337"/>
      <c r="F307" s="337"/>
      <c r="G307" s="241">
        <f>SUM(G305:G306)</f>
        <v>90.634463999999994</v>
      </c>
      <c r="H307" s="64"/>
      <c r="I307" s="122"/>
      <c r="J307" s="183"/>
    </row>
    <row r="308" spans="1:10" s="8" customFormat="1" x14ac:dyDescent="0.25">
      <c r="A308" s="336" t="s">
        <v>220</v>
      </c>
      <c r="B308" s="337"/>
      <c r="C308" s="337"/>
      <c r="D308" s="337"/>
      <c r="E308" s="337"/>
      <c r="F308" s="337"/>
      <c r="G308" s="242">
        <v>10.28</v>
      </c>
      <c r="H308" s="64"/>
      <c r="I308" s="122"/>
      <c r="J308" s="183"/>
    </row>
    <row r="309" spans="1:10" s="8" customFormat="1" ht="15.75" thickBot="1" x14ac:dyDescent="0.3">
      <c r="A309" s="342" t="s">
        <v>221</v>
      </c>
      <c r="B309" s="343"/>
      <c r="C309" s="343"/>
      <c r="D309" s="343"/>
      <c r="E309" s="343"/>
      <c r="F309" s="343"/>
      <c r="G309" s="243">
        <f>ROUND(G307*G308,2)</f>
        <v>931.72</v>
      </c>
      <c r="H309" s="123"/>
      <c r="I309" s="124"/>
      <c r="J309" s="183"/>
    </row>
    <row r="310" spans="1:10" s="8" customFormat="1" ht="15.75" thickBot="1" x14ac:dyDescent="0.3">
      <c r="J310" s="183"/>
    </row>
    <row r="311" spans="1:10" s="8" customFormat="1" ht="63.75" x14ac:dyDescent="0.25">
      <c r="A311" s="259"/>
      <c r="B311" s="260" t="s">
        <v>78</v>
      </c>
      <c r="C311" s="261" t="s">
        <v>200</v>
      </c>
      <c r="D311" s="261" t="s">
        <v>9</v>
      </c>
      <c r="E311" s="262"/>
      <c r="F311" s="263"/>
      <c r="G311" s="263"/>
      <c r="H311" s="261" t="s">
        <v>271</v>
      </c>
      <c r="I311" s="264" t="s">
        <v>79</v>
      </c>
      <c r="J311" s="184"/>
    </row>
    <row r="312" spans="1:10" s="8" customFormat="1" ht="25.5" x14ac:dyDescent="0.25">
      <c r="A312" s="234" t="s">
        <v>202</v>
      </c>
      <c r="B312" s="78" t="s">
        <v>226</v>
      </c>
      <c r="C312" s="48" t="s">
        <v>204</v>
      </c>
      <c r="D312" s="48" t="s">
        <v>205</v>
      </c>
      <c r="E312" s="235">
        <v>0.28000000000000003</v>
      </c>
      <c r="F312" s="23">
        <v>22.87</v>
      </c>
      <c r="G312" s="23">
        <f>E312*F312</f>
        <v>6.4036000000000008</v>
      </c>
      <c r="H312" s="45" t="s">
        <v>140</v>
      </c>
      <c r="I312" s="236">
        <v>88267</v>
      </c>
      <c r="J312" s="184"/>
    </row>
    <row r="313" spans="1:10" s="8" customFormat="1" ht="25.5" x14ac:dyDescent="0.25">
      <c r="A313" s="234" t="s">
        <v>202</v>
      </c>
      <c r="B313" s="78" t="s">
        <v>669</v>
      </c>
      <c r="C313" s="48" t="s">
        <v>204</v>
      </c>
      <c r="D313" s="48" t="s">
        <v>205</v>
      </c>
      <c r="E313" s="235">
        <v>0.28000000000000003</v>
      </c>
      <c r="F313" s="23">
        <v>17.649999999999999</v>
      </c>
      <c r="G313" s="23">
        <f>E313*F313</f>
        <v>4.9420000000000002</v>
      </c>
      <c r="H313" s="45" t="s">
        <v>140</v>
      </c>
      <c r="I313" s="236">
        <v>88248</v>
      </c>
      <c r="J313" s="184"/>
    </row>
    <row r="314" spans="1:10" s="8" customFormat="1" ht="60" x14ac:dyDescent="0.25">
      <c r="A314" s="234" t="s">
        <v>209</v>
      </c>
      <c r="B314" s="78" t="s">
        <v>670</v>
      </c>
      <c r="C314" s="48" t="s">
        <v>211</v>
      </c>
      <c r="D314" s="48" t="s">
        <v>16</v>
      </c>
      <c r="E314" s="235">
        <v>0.01</v>
      </c>
      <c r="F314" s="23">
        <v>70.28</v>
      </c>
      <c r="G314" s="23">
        <f t="shared" ref="G314:G315" si="35">E314*F314</f>
        <v>0.70279999999999998</v>
      </c>
      <c r="H314" s="45" t="s">
        <v>140</v>
      </c>
      <c r="I314" s="236">
        <v>20078</v>
      </c>
      <c r="J314" s="166" t="s">
        <v>666</v>
      </c>
    </row>
    <row r="315" spans="1:10" s="8" customFormat="1" ht="25.5" x14ac:dyDescent="0.25">
      <c r="A315" s="234" t="s">
        <v>209</v>
      </c>
      <c r="B315" s="78" t="s">
        <v>671</v>
      </c>
      <c r="C315" s="48" t="s">
        <v>211</v>
      </c>
      <c r="D315" s="48" t="s">
        <v>9</v>
      </c>
      <c r="E315" s="235">
        <v>1</v>
      </c>
      <c r="F315" s="23">
        <v>8.36</v>
      </c>
      <c r="G315" s="23">
        <f t="shared" si="35"/>
        <v>8.36</v>
      </c>
      <c r="H315" s="45" t="s">
        <v>140</v>
      </c>
      <c r="I315" s="236">
        <v>39319</v>
      </c>
      <c r="J315" s="184"/>
    </row>
    <row r="316" spans="1:10" s="8" customFormat="1" x14ac:dyDescent="0.25">
      <c r="A316" s="338" t="s">
        <v>217</v>
      </c>
      <c r="B316" s="339"/>
      <c r="C316" s="339"/>
      <c r="D316" s="339"/>
      <c r="E316" s="339"/>
      <c r="F316" s="339"/>
      <c r="G316" s="238">
        <f>SUM(G312:G315)</f>
        <v>20.4084</v>
      </c>
      <c r="H316" s="117"/>
      <c r="I316" s="118"/>
      <c r="J316" s="184"/>
    </row>
    <row r="317" spans="1:10" s="8" customFormat="1" x14ac:dyDescent="0.25">
      <c r="A317" s="338" t="s">
        <v>218</v>
      </c>
      <c r="B317" s="339"/>
      <c r="C317" s="339"/>
      <c r="D317" s="339"/>
      <c r="E317" s="339"/>
      <c r="F317" s="339"/>
      <c r="G317" s="239">
        <f>(G316)*0.2</f>
        <v>4.0816800000000004</v>
      </c>
      <c r="H317" s="117"/>
      <c r="I317" s="118"/>
      <c r="J317" s="184"/>
    </row>
    <row r="318" spans="1:10" s="8" customFormat="1" x14ac:dyDescent="0.25">
      <c r="A318" s="338" t="s">
        <v>219</v>
      </c>
      <c r="B318" s="339"/>
      <c r="C318" s="339"/>
      <c r="D318" s="339"/>
      <c r="E318" s="339"/>
      <c r="F318" s="339"/>
      <c r="G318" s="238">
        <f>SUM(G316:G317)</f>
        <v>24.490079999999999</v>
      </c>
      <c r="H318" s="117"/>
      <c r="I318" s="118"/>
      <c r="J318" s="184"/>
    </row>
    <row r="319" spans="1:10" s="8" customFormat="1" x14ac:dyDescent="0.25">
      <c r="A319" s="338" t="s">
        <v>220</v>
      </c>
      <c r="B319" s="339"/>
      <c r="C319" s="339"/>
      <c r="D319" s="339"/>
      <c r="E319" s="339"/>
      <c r="F319" s="339"/>
      <c r="G319" s="239">
        <v>1</v>
      </c>
      <c r="H319" s="117"/>
      <c r="I319" s="118"/>
      <c r="J319" s="184"/>
    </row>
    <row r="320" spans="1:10" s="8" customFormat="1" ht="15.75" thickBot="1" x14ac:dyDescent="0.3">
      <c r="A320" s="340" t="s">
        <v>221</v>
      </c>
      <c r="B320" s="341"/>
      <c r="C320" s="341"/>
      <c r="D320" s="341"/>
      <c r="E320" s="341"/>
      <c r="F320" s="341"/>
      <c r="G320" s="240">
        <f>ROUND(G318*G319,2)</f>
        <v>24.49</v>
      </c>
      <c r="H320" s="119"/>
      <c r="I320" s="120"/>
      <c r="J320" s="184"/>
    </row>
    <row r="321" spans="1:10" s="8" customFormat="1" ht="15.75" thickBot="1" x14ac:dyDescent="0.3">
      <c r="J321" s="183"/>
    </row>
    <row r="322" spans="1:10" s="8" customFormat="1" ht="63.75" x14ac:dyDescent="0.25">
      <c r="A322" s="259"/>
      <c r="B322" s="260" t="s">
        <v>648</v>
      </c>
      <c r="C322" s="261" t="s">
        <v>200</v>
      </c>
      <c r="D322" s="261" t="s">
        <v>9</v>
      </c>
      <c r="E322" s="262"/>
      <c r="F322" s="263"/>
      <c r="G322" s="263"/>
      <c r="H322" s="261" t="s">
        <v>271</v>
      </c>
      <c r="I322" s="264" t="s">
        <v>649</v>
      </c>
      <c r="J322" s="183"/>
    </row>
    <row r="323" spans="1:10" s="8" customFormat="1" ht="25.5" x14ac:dyDescent="0.25">
      <c r="A323" s="234" t="s">
        <v>202</v>
      </c>
      <c r="B323" s="78" t="s">
        <v>226</v>
      </c>
      <c r="C323" s="48" t="s">
        <v>204</v>
      </c>
      <c r="D323" s="48" t="s">
        <v>205</v>
      </c>
      <c r="E323" s="235">
        <v>0.4</v>
      </c>
      <c r="F323" s="23">
        <v>22.87</v>
      </c>
      <c r="G323" s="23">
        <f>E323*F323</f>
        <v>9.1480000000000015</v>
      </c>
      <c r="H323" s="45" t="s">
        <v>140</v>
      </c>
      <c r="I323" s="236">
        <v>88267</v>
      </c>
      <c r="J323" s="183"/>
    </row>
    <row r="324" spans="1:10" s="8" customFormat="1" ht="25.5" x14ac:dyDescent="0.25">
      <c r="A324" s="234" t="s">
        <v>202</v>
      </c>
      <c r="B324" s="78" t="s">
        <v>669</v>
      </c>
      <c r="C324" s="48" t="s">
        <v>204</v>
      </c>
      <c r="D324" s="48" t="s">
        <v>205</v>
      </c>
      <c r="E324" s="235">
        <v>0.4</v>
      </c>
      <c r="F324" s="23">
        <v>17.649999999999999</v>
      </c>
      <c r="G324" s="23">
        <f>E324*F324</f>
        <v>7.06</v>
      </c>
      <c r="H324" s="45" t="s">
        <v>140</v>
      </c>
      <c r="I324" s="236">
        <v>88248</v>
      </c>
      <c r="J324" s="183"/>
    </row>
    <row r="325" spans="1:10" s="8" customFormat="1" ht="25.5" x14ac:dyDescent="0.25">
      <c r="A325" s="234" t="s">
        <v>209</v>
      </c>
      <c r="B325" s="78" t="s">
        <v>672</v>
      </c>
      <c r="C325" s="48" t="s">
        <v>211</v>
      </c>
      <c r="D325" s="48" t="s">
        <v>9</v>
      </c>
      <c r="E325" s="235">
        <v>1</v>
      </c>
      <c r="F325" s="23">
        <v>51.78</v>
      </c>
      <c r="G325" s="23">
        <f t="shared" ref="G325" si="36">E325*F325</f>
        <v>51.78</v>
      </c>
      <c r="H325" s="45" t="s">
        <v>140</v>
      </c>
      <c r="I325" s="236">
        <v>11717</v>
      </c>
      <c r="J325" s="183"/>
    </row>
    <row r="326" spans="1:10" s="8" customFormat="1" x14ac:dyDescent="0.25">
      <c r="A326" s="338" t="s">
        <v>217</v>
      </c>
      <c r="B326" s="339"/>
      <c r="C326" s="339"/>
      <c r="D326" s="339"/>
      <c r="E326" s="339"/>
      <c r="F326" s="339"/>
      <c r="G326" s="238">
        <f>SUM(G323:G325)</f>
        <v>67.988</v>
      </c>
      <c r="H326" s="117"/>
      <c r="I326" s="118"/>
      <c r="J326" s="183"/>
    </row>
    <row r="327" spans="1:10" s="8" customFormat="1" x14ac:dyDescent="0.25">
      <c r="A327" s="338" t="s">
        <v>218</v>
      </c>
      <c r="B327" s="339"/>
      <c r="C327" s="339"/>
      <c r="D327" s="339"/>
      <c r="E327" s="339"/>
      <c r="F327" s="339"/>
      <c r="G327" s="239">
        <f>(G326)*0.2</f>
        <v>13.5976</v>
      </c>
      <c r="H327" s="117"/>
      <c r="I327" s="118"/>
      <c r="J327" s="183"/>
    </row>
    <row r="328" spans="1:10" s="8" customFormat="1" x14ac:dyDescent="0.25">
      <c r="A328" s="338" t="s">
        <v>219</v>
      </c>
      <c r="B328" s="339"/>
      <c r="C328" s="339"/>
      <c r="D328" s="339"/>
      <c r="E328" s="339"/>
      <c r="F328" s="339"/>
      <c r="G328" s="238">
        <f>SUM(G326:G327)</f>
        <v>81.585599999999999</v>
      </c>
      <c r="H328" s="117"/>
      <c r="I328" s="118"/>
      <c r="J328" s="183"/>
    </row>
    <row r="329" spans="1:10" s="8" customFormat="1" x14ac:dyDescent="0.25">
      <c r="A329" s="338" t="s">
        <v>220</v>
      </c>
      <c r="B329" s="339"/>
      <c r="C329" s="339"/>
      <c r="D329" s="339"/>
      <c r="E329" s="339"/>
      <c r="F329" s="339"/>
      <c r="G329" s="239">
        <v>3</v>
      </c>
      <c r="H329" s="117"/>
      <c r="I329" s="118"/>
      <c r="J329" s="183"/>
    </row>
    <row r="330" spans="1:10" s="8" customFormat="1" ht="15.75" thickBot="1" x14ac:dyDescent="0.3">
      <c r="A330" s="340" t="s">
        <v>221</v>
      </c>
      <c r="B330" s="341"/>
      <c r="C330" s="341"/>
      <c r="D330" s="341"/>
      <c r="E330" s="341"/>
      <c r="F330" s="341"/>
      <c r="G330" s="240">
        <f>ROUND(G328*G329,2)</f>
        <v>244.76</v>
      </c>
      <c r="H330" s="119"/>
      <c r="I330" s="120"/>
      <c r="J330" s="183"/>
    </row>
    <row r="331" spans="1:10" s="8" customFormat="1" ht="15.75" thickBot="1" x14ac:dyDescent="0.3">
      <c r="J331" s="183"/>
    </row>
    <row r="332" spans="1:10" s="8" customFormat="1" ht="63.75" x14ac:dyDescent="0.25">
      <c r="A332" s="259"/>
      <c r="B332" s="260" t="s">
        <v>636</v>
      </c>
      <c r="C332" s="261" t="s">
        <v>200</v>
      </c>
      <c r="D332" s="261" t="s">
        <v>13</v>
      </c>
      <c r="E332" s="262"/>
      <c r="F332" s="263"/>
      <c r="G332" s="263"/>
      <c r="H332" s="261" t="s">
        <v>268</v>
      </c>
      <c r="I332" s="264" t="s">
        <v>637</v>
      </c>
      <c r="J332" s="183"/>
    </row>
    <row r="333" spans="1:10" s="8" customFormat="1" ht="25.5" x14ac:dyDescent="0.25">
      <c r="A333" s="234" t="s">
        <v>202</v>
      </c>
      <c r="B333" s="78" t="s">
        <v>226</v>
      </c>
      <c r="C333" s="48" t="s">
        <v>204</v>
      </c>
      <c r="D333" s="48" t="s">
        <v>205</v>
      </c>
      <c r="E333" s="235">
        <v>0.9</v>
      </c>
      <c r="F333" s="23">
        <v>22.87</v>
      </c>
      <c r="G333" s="23">
        <f>E333*F333</f>
        <v>20.583000000000002</v>
      </c>
      <c r="H333" s="45" t="s">
        <v>140</v>
      </c>
      <c r="I333" s="236">
        <v>88267</v>
      </c>
      <c r="J333" s="183"/>
    </row>
    <row r="334" spans="1:10" s="8" customFormat="1" ht="25.5" x14ac:dyDescent="0.25">
      <c r="A334" s="234" t="s">
        <v>202</v>
      </c>
      <c r="B334" s="78" t="s">
        <v>227</v>
      </c>
      <c r="C334" s="48" t="s">
        <v>204</v>
      </c>
      <c r="D334" s="48" t="s">
        <v>205</v>
      </c>
      <c r="E334" s="235">
        <v>0.9</v>
      </c>
      <c r="F334" s="23">
        <v>17.649999999999999</v>
      </c>
      <c r="G334" s="23">
        <f>E334*F334</f>
        <v>15.885</v>
      </c>
      <c r="H334" s="45" t="s">
        <v>140</v>
      </c>
      <c r="I334" s="236">
        <v>88248</v>
      </c>
      <c r="J334" s="183"/>
    </row>
    <row r="335" spans="1:10" s="8" customFormat="1" ht="25.5" x14ac:dyDescent="0.25">
      <c r="A335" s="234" t="s">
        <v>209</v>
      </c>
      <c r="B335" s="78" t="s">
        <v>673</v>
      </c>
      <c r="C335" s="48" t="s">
        <v>211</v>
      </c>
      <c r="D335" s="48" t="s">
        <v>13</v>
      </c>
      <c r="E335" s="235">
        <v>1.4</v>
      </c>
      <c r="F335" s="23">
        <v>15.78</v>
      </c>
      <c r="G335" s="23">
        <f>E335*F335</f>
        <v>22.091999999999999</v>
      </c>
      <c r="H335" s="45" t="s">
        <v>140</v>
      </c>
      <c r="I335" s="236">
        <v>9837</v>
      </c>
      <c r="J335" s="183"/>
    </row>
    <row r="336" spans="1:10" s="8" customFormat="1" ht="25.5" x14ac:dyDescent="0.25">
      <c r="A336" s="234" t="s">
        <v>209</v>
      </c>
      <c r="B336" s="78" t="s">
        <v>674</v>
      </c>
      <c r="C336" s="48" t="s">
        <v>211</v>
      </c>
      <c r="D336" s="48" t="s">
        <v>9</v>
      </c>
      <c r="E336" s="235">
        <v>1</v>
      </c>
      <c r="F336" s="23">
        <v>2.48</v>
      </c>
      <c r="G336" s="23">
        <f>E336*F336</f>
        <v>2.48</v>
      </c>
      <c r="H336" s="45" t="s">
        <v>140</v>
      </c>
      <c r="I336" s="236">
        <v>297</v>
      </c>
      <c r="J336" s="183"/>
    </row>
    <row r="337" spans="1:10" s="8" customFormat="1" ht="25.5" x14ac:dyDescent="0.25">
      <c r="A337" s="234" t="s">
        <v>209</v>
      </c>
      <c r="B337" s="78" t="s">
        <v>660</v>
      </c>
      <c r="C337" s="48" t="s">
        <v>211</v>
      </c>
      <c r="D337" s="48" t="s">
        <v>161</v>
      </c>
      <c r="E337" s="235">
        <v>2.5999999999999999E-2</v>
      </c>
      <c r="F337" s="23">
        <v>66.680000000000007</v>
      </c>
      <c r="G337" s="23">
        <f t="shared" ref="G337:G338" si="37">E337*F337</f>
        <v>1.7336800000000001</v>
      </c>
      <c r="H337" s="45" t="s">
        <v>140</v>
      </c>
      <c r="I337" s="236">
        <v>20083</v>
      </c>
      <c r="J337" s="183"/>
    </row>
    <row r="338" spans="1:10" s="8" customFormat="1" ht="60" x14ac:dyDescent="0.25">
      <c r="A338" s="234" t="s">
        <v>209</v>
      </c>
      <c r="B338" s="78" t="s">
        <v>670</v>
      </c>
      <c r="C338" s="48" t="s">
        <v>211</v>
      </c>
      <c r="D338" s="48" t="s">
        <v>16</v>
      </c>
      <c r="E338" s="235">
        <v>0.15</v>
      </c>
      <c r="F338" s="23">
        <v>70.28</v>
      </c>
      <c r="G338" s="23">
        <f t="shared" si="37"/>
        <v>10.542</v>
      </c>
      <c r="H338" s="45" t="s">
        <v>140</v>
      </c>
      <c r="I338" s="236">
        <v>20078</v>
      </c>
      <c r="J338" s="166" t="s">
        <v>666</v>
      </c>
    </row>
    <row r="339" spans="1:10" s="8" customFormat="1" x14ac:dyDescent="0.25">
      <c r="A339" s="336" t="s">
        <v>217</v>
      </c>
      <c r="B339" s="337"/>
      <c r="C339" s="337"/>
      <c r="D339" s="337"/>
      <c r="E339" s="337"/>
      <c r="F339" s="337"/>
      <c r="G339" s="241">
        <f>SUM(G333:G338)</f>
        <v>73.31568</v>
      </c>
      <c r="H339" s="64"/>
      <c r="I339" s="122"/>
      <c r="J339" s="183"/>
    </row>
    <row r="340" spans="1:10" s="8" customFormat="1" x14ac:dyDescent="0.25">
      <c r="A340" s="336" t="s">
        <v>218</v>
      </c>
      <c r="B340" s="337"/>
      <c r="C340" s="337"/>
      <c r="D340" s="337"/>
      <c r="E340" s="337"/>
      <c r="F340" s="337"/>
      <c r="G340" s="242">
        <f>(G339)*0.2</f>
        <v>14.663136000000002</v>
      </c>
      <c r="H340" s="64"/>
      <c r="I340" s="122"/>
      <c r="J340" s="183"/>
    </row>
    <row r="341" spans="1:10" s="8" customFormat="1" x14ac:dyDescent="0.25">
      <c r="A341" s="336" t="s">
        <v>219</v>
      </c>
      <c r="B341" s="337"/>
      <c r="C341" s="337"/>
      <c r="D341" s="337"/>
      <c r="E341" s="337"/>
      <c r="F341" s="337"/>
      <c r="G341" s="241">
        <f>SUM(G339:G340)</f>
        <v>87.978815999999995</v>
      </c>
      <c r="H341" s="64"/>
      <c r="I341" s="122"/>
      <c r="J341" s="183"/>
    </row>
    <row r="342" spans="1:10" s="8" customFormat="1" x14ac:dyDescent="0.25">
      <c r="A342" s="336" t="s">
        <v>220</v>
      </c>
      <c r="B342" s="337"/>
      <c r="C342" s="337"/>
      <c r="D342" s="337"/>
      <c r="E342" s="337"/>
      <c r="F342" s="337"/>
      <c r="G342" s="242">
        <v>7.5</v>
      </c>
      <c r="H342" s="64"/>
      <c r="I342" s="122"/>
      <c r="J342" s="183"/>
    </row>
    <row r="343" spans="1:10" s="8" customFormat="1" ht="15.75" thickBot="1" x14ac:dyDescent="0.3">
      <c r="A343" s="342" t="s">
        <v>221</v>
      </c>
      <c r="B343" s="343"/>
      <c r="C343" s="343"/>
      <c r="D343" s="343"/>
      <c r="E343" s="343"/>
      <c r="F343" s="343"/>
      <c r="G343" s="243">
        <f>ROUND(G341*G342,2)</f>
        <v>659.84</v>
      </c>
      <c r="H343" s="123"/>
      <c r="I343" s="124"/>
      <c r="J343" s="183"/>
    </row>
    <row r="344" spans="1:10" s="8" customFormat="1" ht="15.75" thickBot="1" x14ac:dyDescent="0.3">
      <c r="J344" s="183"/>
    </row>
    <row r="345" spans="1:10" s="8" customFormat="1" ht="63.75" x14ac:dyDescent="0.25">
      <c r="A345" s="259"/>
      <c r="B345" s="260" t="s">
        <v>638</v>
      </c>
      <c r="C345" s="261" t="s">
        <v>200</v>
      </c>
      <c r="D345" s="261" t="s">
        <v>13</v>
      </c>
      <c r="E345" s="262"/>
      <c r="F345" s="263"/>
      <c r="G345" s="263"/>
      <c r="H345" s="261" t="s">
        <v>268</v>
      </c>
      <c r="I345" s="264" t="s">
        <v>639</v>
      </c>
      <c r="J345" s="183"/>
    </row>
    <row r="346" spans="1:10" s="8" customFormat="1" ht="25.5" x14ac:dyDescent="0.25">
      <c r="A346" s="234" t="s">
        <v>202</v>
      </c>
      <c r="B346" s="78" t="s">
        <v>226</v>
      </c>
      <c r="C346" s="48" t="s">
        <v>204</v>
      </c>
      <c r="D346" s="48" t="s">
        <v>205</v>
      </c>
      <c r="E346" s="235">
        <v>1.1000000000000001</v>
      </c>
      <c r="F346" s="23">
        <v>22.87</v>
      </c>
      <c r="G346" s="23">
        <f>E346*F346</f>
        <v>25.157000000000004</v>
      </c>
      <c r="H346" s="45" t="s">
        <v>140</v>
      </c>
      <c r="I346" s="236">
        <v>88267</v>
      </c>
      <c r="J346" s="183"/>
    </row>
    <row r="347" spans="1:10" s="8" customFormat="1" ht="25.5" x14ac:dyDescent="0.25">
      <c r="A347" s="234" t="s">
        <v>202</v>
      </c>
      <c r="B347" s="78" t="s">
        <v>227</v>
      </c>
      <c r="C347" s="48" t="s">
        <v>204</v>
      </c>
      <c r="D347" s="48" t="s">
        <v>205</v>
      </c>
      <c r="E347" s="235">
        <v>1.1000000000000001</v>
      </c>
      <c r="F347" s="23">
        <v>17.649999999999999</v>
      </c>
      <c r="G347" s="23">
        <f>E347*F347</f>
        <v>19.414999999999999</v>
      </c>
      <c r="H347" s="45" t="s">
        <v>140</v>
      </c>
      <c r="I347" s="236">
        <v>88248</v>
      </c>
      <c r="J347" s="183"/>
    </row>
    <row r="348" spans="1:10" s="8" customFormat="1" ht="25.5" x14ac:dyDescent="0.25">
      <c r="A348" s="234" t="s">
        <v>209</v>
      </c>
      <c r="B348" s="78" t="s">
        <v>667</v>
      </c>
      <c r="C348" s="48" t="s">
        <v>211</v>
      </c>
      <c r="D348" s="48" t="s">
        <v>13</v>
      </c>
      <c r="E348" s="235">
        <v>1.3</v>
      </c>
      <c r="F348" s="23">
        <v>17.809999999999999</v>
      </c>
      <c r="G348" s="23">
        <f>E348*F348</f>
        <v>23.152999999999999</v>
      </c>
      <c r="H348" s="45" t="s">
        <v>140</v>
      </c>
      <c r="I348" s="236">
        <v>9836</v>
      </c>
      <c r="J348" s="183"/>
    </row>
    <row r="349" spans="1:10" s="8" customFormat="1" ht="25.5" x14ac:dyDescent="0.25">
      <c r="A349" s="234" t="s">
        <v>209</v>
      </c>
      <c r="B349" s="78" t="s">
        <v>668</v>
      </c>
      <c r="C349" s="48" t="s">
        <v>211</v>
      </c>
      <c r="D349" s="48" t="s">
        <v>9</v>
      </c>
      <c r="E349" s="235">
        <v>1</v>
      </c>
      <c r="F349" s="23">
        <v>3.12</v>
      </c>
      <c r="G349" s="23">
        <f>E349*F349</f>
        <v>3.12</v>
      </c>
      <c r="H349" s="45" t="s">
        <v>140</v>
      </c>
      <c r="I349" s="236">
        <v>301</v>
      </c>
      <c r="J349" s="183"/>
    </row>
    <row r="350" spans="1:10" s="8" customFormat="1" ht="25.5" x14ac:dyDescent="0.25">
      <c r="A350" s="234" t="s">
        <v>209</v>
      </c>
      <c r="B350" s="78" t="s">
        <v>660</v>
      </c>
      <c r="C350" s="48" t="s">
        <v>211</v>
      </c>
      <c r="D350" s="48" t="s">
        <v>161</v>
      </c>
      <c r="E350" s="235">
        <v>4.5999999999999999E-2</v>
      </c>
      <c r="F350" s="23">
        <v>66.680000000000007</v>
      </c>
      <c r="G350" s="23">
        <f t="shared" ref="G350:G351" si="38">E350*F350</f>
        <v>3.0672800000000002</v>
      </c>
      <c r="H350" s="45" t="s">
        <v>140</v>
      </c>
      <c r="I350" s="236">
        <v>20083</v>
      </c>
      <c r="J350" s="183"/>
    </row>
    <row r="351" spans="1:10" s="8" customFormat="1" ht="60" x14ac:dyDescent="0.25">
      <c r="A351" s="234" t="s">
        <v>209</v>
      </c>
      <c r="B351" s="78" t="s">
        <v>670</v>
      </c>
      <c r="C351" s="48" t="s">
        <v>211</v>
      </c>
      <c r="D351" s="48" t="s">
        <v>16</v>
      </c>
      <c r="E351" s="235">
        <v>2.3E-2</v>
      </c>
      <c r="F351" s="23">
        <v>70.28</v>
      </c>
      <c r="G351" s="23">
        <f t="shared" si="38"/>
        <v>1.6164400000000001</v>
      </c>
      <c r="H351" s="45" t="s">
        <v>140</v>
      </c>
      <c r="I351" s="236">
        <v>20078</v>
      </c>
      <c r="J351" s="166" t="s">
        <v>666</v>
      </c>
    </row>
    <row r="352" spans="1:10" s="8" customFormat="1" x14ac:dyDescent="0.25">
      <c r="A352" s="336" t="s">
        <v>217</v>
      </c>
      <c r="B352" s="337"/>
      <c r="C352" s="337"/>
      <c r="D352" s="337"/>
      <c r="E352" s="337"/>
      <c r="F352" s="337"/>
      <c r="G352" s="241">
        <f>SUM(G346:G351)</f>
        <v>75.528719999999993</v>
      </c>
      <c r="H352" s="64"/>
      <c r="I352" s="122"/>
      <c r="J352" s="183"/>
    </row>
    <row r="353" spans="1:10" s="8" customFormat="1" x14ac:dyDescent="0.25">
      <c r="A353" s="336" t="s">
        <v>218</v>
      </c>
      <c r="B353" s="337"/>
      <c r="C353" s="337"/>
      <c r="D353" s="337"/>
      <c r="E353" s="337"/>
      <c r="F353" s="337"/>
      <c r="G353" s="242">
        <f>(G352)*0.2</f>
        <v>15.105744</v>
      </c>
      <c r="H353" s="64"/>
      <c r="I353" s="122"/>
      <c r="J353" s="183"/>
    </row>
    <row r="354" spans="1:10" s="8" customFormat="1" x14ac:dyDescent="0.25">
      <c r="A354" s="336" t="s">
        <v>219</v>
      </c>
      <c r="B354" s="337"/>
      <c r="C354" s="337"/>
      <c r="D354" s="337"/>
      <c r="E354" s="337"/>
      <c r="F354" s="337"/>
      <c r="G354" s="241">
        <f>SUM(G352:G353)</f>
        <v>90.634463999999994</v>
      </c>
      <c r="H354" s="64"/>
      <c r="I354" s="122"/>
      <c r="J354" s="183"/>
    </row>
    <row r="355" spans="1:10" s="8" customFormat="1" x14ac:dyDescent="0.25">
      <c r="A355" s="336" t="s">
        <v>220</v>
      </c>
      <c r="B355" s="337"/>
      <c r="C355" s="337"/>
      <c r="D355" s="337"/>
      <c r="E355" s="337"/>
      <c r="F355" s="337"/>
      <c r="G355" s="242">
        <v>81.3</v>
      </c>
      <c r="H355" s="64"/>
      <c r="I355" s="122"/>
      <c r="J355" s="183"/>
    </row>
    <row r="356" spans="1:10" s="8" customFormat="1" ht="15.75" thickBot="1" x14ac:dyDescent="0.3">
      <c r="A356" s="342" t="s">
        <v>221</v>
      </c>
      <c r="B356" s="343"/>
      <c r="C356" s="343"/>
      <c r="D356" s="343"/>
      <c r="E356" s="343"/>
      <c r="F356" s="343"/>
      <c r="G356" s="243">
        <f>ROUND(G354*G355,2)</f>
        <v>7368.58</v>
      </c>
      <c r="H356" s="123"/>
      <c r="I356" s="124"/>
      <c r="J356" s="183"/>
    </row>
    <row r="357" spans="1:10" s="8" customFormat="1" ht="15.75" thickBot="1" x14ac:dyDescent="0.3">
      <c r="J357" s="183"/>
    </row>
    <row r="358" spans="1:10" s="8" customFormat="1" ht="63.75" x14ac:dyDescent="0.25">
      <c r="A358" s="259"/>
      <c r="B358" s="260" t="s">
        <v>640</v>
      </c>
      <c r="C358" s="261" t="s">
        <v>200</v>
      </c>
      <c r="D358" s="261" t="s">
        <v>13</v>
      </c>
      <c r="E358" s="262"/>
      <c r="F358" s="263"/>
      <c r="G358" s="263"/>
      <c r="H358" s="261" t="s">
        <v>268</v>
      </c>
      <c r="I358" s="264" t="s">
        <v>641</v>
      </c>
      <c r="J358" s="183"/>
    </row>
    <row r="359" spans="1:10" s="8" customFormat="1" ht="25.5" x14ac:dyDescent="0.25">
      <c r="A359" s="234" t="s">
        <v>202</v>
      </c>
      <c r="B359" s="78" t="s">
        <v>226</v>
      </c>
      <c r="C359" s="48" t="s">
        <v>204</v>
      </c>
      <c r="D359" s="48" t="s">
        <v>205</v>
      </c>
      <c r="E359" s="235">
        <v>1.1000000000000001</v>
      </c>
      <c r="F359" s="23">
        <v>22.87</v>
      </c>
      <c r="G359" s="23">
        <f>E359*F359</f>
        <v>25.157000000000004</v>
      </c>
      <c r="H359" s="45" t="s">
        <v>140</v>
      </c>
      <c r="I359" s="236">
        <v>88267</v>
      </c>
      <c r="J359" s="183"/>
    </row>
    <row r="360" spans="1:10" s="8" customFormat="1" ht="25.5" x14ac:dyDescent="0.25">
      <c r="A360" s="234" t="s">
        <v>202</v>
      </c>
      <c r="B360" s="78" t="s">
        <v>227</v>
      </c>
      <c r="C360" s="48" t="s">
        <v>204</v>
      </c>
      <c r="D360" s="48" t="s">
        <v>205</v>
      </c>
      <c r="E360" s="235">
        <v>1.1000000000000001</v>
      </c>
      <c r="F360" s="23">
        <v>17.649999999999999</v>
      </c>
      <c r="G360" s="23">
        <f>E360*F360</f>
        <v>19.414999999999999</v>
      </c>
      <c r="H360" s="45" t="s">
        <v>140</v>
      </c>
      <c r="I360" s="236">
        <v>88248</v>
      </c>
      <c r="J360" s="183"/>
    </row>
    <row r="361" spans="1:10" s="8" customFormat="1" ht="25.5" x14ac:dyDescent="0.25">
      <c r="A361" s="234" t="s">
        <v>209</v>
      </c>
      <c r="B361" s="78" t="s">
        <v>675</v>
      </c>
      <c r="C361" s="48" t="s">
        <v>211</v>
      </c>
      <c r="D361" s="48" t="s">
        <v>13</v>
      </c>
      <c r="E361" s="235">
        <v>1.3</v>
      </c>
      <c r="F361" s="23">
        <v>89.34</v>
      </c>
      <c r="G361" s="23">
        <f>E361*F361</f>
        <v>116.14200000000001</v>
      </c>
      <c r="H361" s="45" t="s">
        <v>140</v>
      </c>
      <c r="I361" s="236">
        <v>9840</v>
      </c>
      <c r="J361" s="183"/>
    </row>
    <row r="362" spans="1:10" s="8" customFormat="1" ht="25.5" x14ac:dyDescent="0.25">
      <c r="A362" s="234" t="s">
        <v>209</v>
      </c>
      <c r="B362" s="78" t="s">
        <v>676</v>
      </c>
      <c r="C362" s="48" t="s">
        <v>211</v>
      </c>
      <c r="D362" s="48" t="s">
        <v>9</v>
      </c>
      <c r="E362" s="235">
        <v>1</v>
      </c>
      <c r="F362" s="23">
        <v>13.11</v>
      </c>
      <c r="G362" s="23">
        <f>E362*F362</f>
        <v>13.11</v>
      </c>
      <c r="H362" s="45" t="s">
        <v>140</v>
      </c>
      <c r="I362" s="236">
        <v>300</v>
      </c>
      <c r="J362" s="183"/>
    </row>
    <row r="363" spans="1:10" s="8" customFormat="1" ht="25.5" x14ac:dyDescent="0.25">
      <c r="A363" s="234" t="s">
        <v>209</v>
      </c>
      <c r="B363" s="78" t="s">
        <v>660</v>
      </c>
      <c r="C363" s="48" t="s">
        <v>211</v>
      </c>
      <c r="D363" s="48" t="s">
        <v>161</v>
      </c>
      <c r="E363" s="235">
        <v>4.5999999999999999E-2</v>
      </c>
      <c r="F363" s="23">
        <v>66.680000000000007</v>
      </c>
      <c r="G363" s="23">
        <f t="shared" ref="G363:G364" si="39">E363*F363</f>
        <v>3.0672800000000002</v>
      </c>
      <c r="H363" s="45" t="s">
        <v>140</v>
      </c>
      <c r="I363" s="236">
        <v>20083</v>
      </c>
      <c r="J363" s="183"/>
    </row>
    <row r="364" spans="1:10" s="8" customFormat="1" ht="60" x14ac:dyDescent="0.25">
      <c r="A364" s="234" t="s">
        <v>209</v>
      </c>
      <c r="B364" s="78" t="s">
        <v>670</v>
      </c>
      <c r="C364" s="48" t="s">
        <v>211</v>
      </c>
      <c r="D364" s="48" t="s">
        <v>16</v>
      </c>
      <c r="E364" s="235">
        <v>2.3E-2</v>
      </c>
      <c r="F364" s="23">
        <v>70.28</v>
      </c>
      <c r="G364" s="23">
        <f t="shared" si="39"/>
        <v>1.6164400000000001</v>
      </c>
      <c r="H364" s="45" t="s">
        <v>140</v>
      </c>
      <c r="I364" s="236">
        <v>20078</v>
      </c>
      <c r="J364" s="166" t="s">
        <v>666</v>
      </c>
    </row>
    <row r="365" spans="1:10" s="8" customFormat="1" x14ac:dyDescent="0.25">
      <c r="A365" s="336" t="s">
        <v>217</v>
      </c>
      <c r="B365" s="337"/>
      <c r="C365" s="337"/>
      <c r="D365" s="337"/>
      <c r="E365" s="337"/>
      <c r="F365" s="337"/>
      <c r="G365" s="241">
        <f>SUM(G359:G364)</f>
        <v>178.50772000000003</v>
      </c>
      <c r="H365" s="64"/>
      <c r="I365" s="122"/>
      <c r="J365" s="183"/>
    </row>
    <row r="366" spans="1:10" s="8" customFormat="1" x14ac:dyDescent="0.25">
      <c r="A366" s="336" t="s">
        <v>218</v>
      </c>
      <c r="B366" s="337"/>
      <c r="C366" s="337"/>
      <c r="D366" s="337"/>
      <c r="E366" s="337"/>
      <c r="F366" s="337"/>
      <c r="G366" s="242">
        <f>(G365)*0.2</f>
        <v>35.701544000000005</v>
      </c>
      <c r="H366" s="64"/>
      <c r="I366" s="122"/>
      <c r="J366" s="183"/>
    </row>
    <row r="367" spans="1:10" s="8" customFormat="1" x14ac:dyDescent="0.25">
      <c r="A367" s="336" t="s">
        <v>219</v>
      </c>
      <c r="B367" s="337"/>
      <c r="C367" s="337"/>
      <c r="D367" s="337"/>
      <c r="E367" s="337"/>
      <c r="F367" s="337"/>
      <c r="G367" s="241">
        <f>SUM(G365:G366)</f>
        <v>214.20926400000005</v>
      </c>
      <c r="H367" s="64"/>
      <c r="I367" s="122"/>
      <c r="J367" s="183"/>
    </row>
    <row r="368" spans="1:10" s="8" customFormat="1" x14ac:dyDescent="0.25">
      <c r="A368" s="336" t="s">
        <v>220</v>
      </c>
      <c r="B368" s="337"/>
      <c r="C368" s="337"/>
      <c r="D368" s="337"/>
      <c r="E368" s="337"/>
      <c r="F368" s="337"/>
      <c r="G368" s="242">
        <v>10.6</v>
      </c>
      <c r="H368" s="64"/>
      <c r="I368" s="122"/>
      <c r="J368" s="183"/>
    </row>
    <row r="369" spans="1:10" s="8" customFormat="1" ht="15.75" thickBot="1" x14ac:dyDescent="0.3">
      <c r="A369" s="342" t="s">
        <v>221</v>
      </c>
      <c r="B369" s="343"/>
      <c r="C369" s="343"/>
      <c r="D369" s="343"/>
      <c r="E369" s="343"/>
      <c r="F369" s="343"/>
      <c r="G369" s="243">
        <f>ROUND(G367*G368,2)</f>
        <v>2270.62</v>
      </c>
      <c r="H369" s="123"/>
      <c r="I369" s="124"/>
      <c r="J369" s="183"/>
    </row>
    <row r="370" spans="1:10" s="8" customFormat="1" ht="15.75" thickBot="1" x14ac:dyDescent="0.3">
      <c r="J370" s="183"/>
    </row>
    <row r="371" spans="1:10" s="8" customFormat="1" ht="63.75" x14ac:dyDescent="0.25">
      <c r="A371" s="259"/>
      <c r="B371" s="260" t="s">
        <v>309</v>
      </c>
      <c r="C371" s="261" t="s">
        <v>200</v>
      </c>
      <c r="D371" s="261" t="s">
        <v>9</v>
      </c>
      <c r="E371" s="262"/>
      <c r="F371" s="263"/>
      <c r="G371" s="263"/>
      <c r="H371" s="261" t="s">
        <v>271</v>
      </c>
      <c r="I371" s="264" t="s">
        <v>310</v>
      </c>
      <c r="J371" s="184"/>
    </row>
    <row r="372" spans="1:10" s="8" customFormat="1" ht="25.5" x14ac:dyDescent="0.25">
      <c r="A372" s="234" t="s">
        <v>202</v>
      </c>
      <c r="B372" s="78" t="s">
        <v>203</v>
      </c>
      <c r="C372" s="48" t="s">
        <v>204</v>
      </c>
      <c r="D372" s="48" t="s">
        <v>205</v>
      </c>
      <c r="E372" s="252">
        <v>0.74</v>
      </c>
      <c r="F372" s="23">
        <v>22.59</v>
      </c>
      <c r="G372" s="23">
        <f>E372*F372</f>
        <v>16.7166</v>
      </c>
      <c r="H372" s="45" t="s">
        <v>140</v>
      </c>
      <c r="I372" s="236">
        <v>88262</v>
      </c>
      <c r="J372" s="184"/>
    </row>
    <row r="373" spans="1:10" s="8" customFormat="1" ht="25.5" x14ac:dyDescent="0.25">
      <c r="A373" s="234" t="s">
        <v>202</v>
      </c>
      <c r="B373" s="78" t="s">
        <v>312</v>
      </c>
      <c r="C373" s="48" t="s">
        <v>204</v>
      </c>
      <c r="D373" s="48" t="s">
        <v>205</v>
      </c>
      <c r="E373" s="252">
        <v>7.0000000000000007E-2</v>
      </c>
      <c r="F373" s="23">
        <v>22.69</v>
      </c>
      <c r="G373" s="23">
        <f>E373*F373</f>
        <v>1.5883000000000003</v>
      </c>
      <c r="H373" s="45" t="s">
        <v>140</v>
      </c>
      <c r="I373" s="236">
        <v>88245</v>
      </c>
      <c r="J373" s="184"/>
    </row>
    <row r="374" spans="1:10" s="8" customFormat="1" ht="25.5" x14ac:dyDescent="0.25">
      <c r="A374" s="234" t="s">
        <v>202</v>
      </c>
      <c r="B374" s="78" t="s">
        <v>206</v>
      </c>
      <c r="C374" s="48" t="s">
        <v>204</v>
      </c>
      <c r="D374" s="48" t="s">
        <v>205</v>
      </c>
      <c r="E374" s="252">
        <v>0.74</v>
      </c>
      <c r="F374" s="23">
        <v>18.97</v>
      </c>
      <c r="G374" s="23">
        <f>E374*F374</f>
        <v>14.037799999999999</v>
      </c>
      <c r="H374" s="45" t="s">
        <v>140</v>
      </c>
      <c r="I374" s="236">
        <v>88239</v>
      </c>
      <c r="J374" s="184"/>
    </row>
    <row r="375" spans="1:10" s="8" customFormat="1" ht="25.5" x14ac:dyDescent="0.25">
      <c r="A375" s="234" t="s">
        <v>202</v>
      </c>
      <c r="B375" s="78" t="s">
        <v>286</v>
      </c>
      <c r="C375" s="48" t="s">
        <v>204</v>
      </c>
      <c r="D375" s="48" t="s">
        <v>205</v>
      </c>
      <c r="E375" s="252">
        <v>3.03</v>
      </c>
      <c r="F375" s="23">
        <v>22.81</v>
      </c>
      <c r="G375" s="23">
        <f t="shared" ref="G375:G390" si="40">E375*F375</f>
        <v>69.114299999999986</v>
      </c>
      <c r="H375" s="45" t="s">
        <v>140</v>
      </c>
      <c r="I375" s="236">
        <v>88309</v>
      </c>
      <c r="J375" s="184"/>
    </row>
    <row r="376" spans="1:10" s="8" customFormat="1" ht="25.5" x14ac:dyDescent="0.25">
      <c r="A376" s="234" t="s">
        <v>202</v>
      </c>
      <c r="B376" s="78" t="s">
        <v>208</v>
      </c>
      <c r="C376" s="48" t="s">
        <v>204</v>
      </c>
      <c r="D376" s="48" t="s">
        <v>205</v>
      </c>
      <c r="E376" s="252">
        <v>7.92</v>
      </c>
      <c r="F376" s="23">
        <v>19.63</v>
      </c>
      <c r="G376" s="23">
        <f t="shared" si="40"/>
        <v>155.46959999999999</v>
      </c>
      <c r="H376" s="45" t="s">
        <v>140</v>
      </c>
      <c r="I376" s="236">
        <v>88316</v>
      </c>
      <c r="J376" s="184"/>
    </row>
    <row r="377" spans="1:10" s="8" customFormat="1" ht="25.5" x14ac:dyDescent="0.25">
      <c r="A377" s="234" t="s">
        <v>202</v>
      </c>
      <c r="B377" s="78" t="s">
        <v>313</v>
      </c>
      <c r="C377" s="48" t="s">
        <v>204</v>
      </c>
      <c r="D377" s="48" t="s">
        <v>205</v>
      </c>
      <c r="E377" s="252">
        <v>7.0000000000000007E-2</v>
      </c>
      <c r="F377" s="23">
        <v>17.47</v>
      </c>
      <c r="G377" s="23">
        <f t="shared" si="40"/>
        <v>1.2229000000000001</v>
      </c>
      <c r="H377" s="45" t="s">
        <v>140</v>
      </c>
      <c r="I377" s="236">
        <v>88238</v>
      </c>
      <c r="J377" s="184"/>
    </row>
    <row r="378" spans="1:10" s="8" customFormat="1" ht="25.5" x14ac:dyDescent="0.25">
      <c r="A378" s="234" t="s">
        <v>209</v>
      </c>
      <c r="B378" s="78" t="s">
        <v>287</v>
      </c>
      <c r="C378" s="48" t="s">
        <v>211</v>
      </c>
      <c r="D378" s="48" t="s">
        <v>11</v>
      </c>
      <c r="E378" s="252">
        <v>8.5000000000000006E-2</v>
      </c>
      <c r="F378" s="23">
        <v>62</v>
      </c>
      <c r="G378" s="23">
        <f t="shared" si="40"/>
        <v>5.2700000000000005</v>
      </c>
      <c r="H378" s="45" t="s">
        <v>140</v>
      </c>
      <c r="I378" s="236">
        <v>370</v>
      </c>
      <c r="J378" s="184"/>
    </row>
    <row r="379" spans="1:10" s="8" customFormat="1" ht="25.5" x14ac:dyDescent="0.25">
      <c r="A379" s="234" t="s">
        <v>209</v>
      </c>
      <c r="B379" s="78" t="s">
        <v>314</v>
      </c>
      <c r="C379" s="48" t="s">
        <v>211</v>
      </c>
      <c r="D379" s="48" t="s">
        <v>11</v>
      </c>
      <c r="E379" s="252">
        <v>3.4000000000000002E-2</v>
      </c>
      <c r="F379" s="23">
        <v>54.62</v>
      </c>
      <c r="G379" s="23">
        <f t="shared" si="40"/>
        <v>1.8570800000000001</v>
      </c>
      <c r="H379" s="45" t="s">
        <v>140</v>
      </c>
      <c r="I379" s="236">
        <v>4718</v>
      </c>
      <c r="J379" s="184"/>
    </row>
    <row r="380" spans="1:10" s="8" customFormat="1" ht="25.5" x14ac:dyDescent="0.25">
      <c r="A380" s="234" t="s">
        <v>209</v>
      </c>
      <c r="B380" s="78" t="s">
        <v>315</v>
      </c>
      <c r="C380" s="48" t="s">
        <v>211</v>
      </c>
      <c r="D380" s="48" t="s">
        <v>16</v>
      </c>
      <c r="E380" s="252">
        <v>6.24</v>
      </c>
      <c r="F380" s="23">
        <v>0.6</v>
      </c>
      <c r="G380" s="23">
        <f t="shared" si="40"/>
        <v>3.7439999999999998</v>
      </c>
      <c r="H380" s="45" t="s">
        <v>140</v>
      </c>
      <c r="I380" s="236">
        <v>1106</v>
      </c>
      <c r="J380" s="184"/>
    </row>
    <row r="381" spans="1:10" s="8" customFormat="1" ht="25.5" x14ac:dyDescent="0.25">
      <c r="A381" s="234" t="s">
        <v>209</v>
      </c>
      <c r="B381" s="78" t="s">
        <v>288</v>
      </c>
      <c r="C381" s="48" t="s">
        <v>211</v>
      </c>
      <c r="D381" s="48" t="s">
        <v>16</v>
      </c>
      <c r="E381" s="252">
        <v>22.94</v>
      </c>
      <c r="F381" s="23">
        <v>0.56000000000000005</v>
      </c>
      <c r="G381" s="23">
        <f t="shared" si="40"/>
        <v>12.846400000000003</v>
      </c>
      <c r="H381" s="45" t="s">
        <v>140</v>
      </c>
      <c r="I381" s="236">
        <v>1379</v>
      </c>
      <c r="J381" s="184"/>
    </row>
    <row r="382" spans="1:10" s="8" customFormat="1" ht="25.5" x14ac:dyDescent="0.25">
      <c r="A382" s="234" t="s">
        <v>209</v>
      </c>
      <c r="B382" s="78" t="s">
        <v>316</v>
      </c>
      <c r="C382" s="48" t="s">
        <v>211</v>
      </c>
      <c r="D382" s="48" t="s">
        <v>8</v>
      </c>
      <c r="E382" s="252">
        <v>0.12</v>
      </c>
      <c r="F382" s="23">
        <v>39.49</v>
      </c>
      <c r="G382" s="23">
        <f t="shared" si="40"/>
        <v>4.7388000000000003</v>
      </c>
      <c r="H382" s="45" t="s">
        <v>140</v>
      </c>
      <c r="I382" s="236">
        <v>1355</v>
      </c>
      <c r="J382" s="184"/>
    </row>
    <row r="383" spans="1:10" s="8" customFormat="1" ht="76.5" x14ac:dyDescent="0.25">
      <c r="A383" s="234" t="s">
        <v>209</v>
      </c>
      <c r="B383" s="78" t="s">
        <v>317</v>
      </c>
      <c r="C383" s="48" t="s">
        <v>211</v>
      </c>
      <c r="D383" s="48" t="s">
        <v>16</v>
      </c>
      <c r="E383" s="235">
        <v>0.81</v>
      </c>
      <c r="F383" s="23">
        <v>11.42</v>
      </c>
      <c r="G383" s="23">
        <f t="shared" si="40"/>
        <v>9.2502000000000013</v>
      </c>
      <c r="H383" s="45" t="s">
        <v>318</v>
      </c>
      <c r="I383" s="236" t="s">
        <v>319</v>
      </c>
      <c r="J383" s="166" t="s">
        <v>320</v>
      </c>
    </row>
    <row r="384" spans="1:10" s="8" customFormat="1" ht="25.5" x14ac:dyDescent="0.25">
      <c r="A384" s="234" t="s">
        <v>209</v>
      </c>
      <c r="B384" s="78" t="s">
        <v>321</v>
      </c>
      <c r="C384" s="48" t="s">
        <v>211</v>
      </c>
      <c r="D384" s="48" t="s">
        <v>9</v>
      </c>
      <c r="E384" s="252">
        <v>77</v>
      </c>
      <c r="F384" s="23">
        <v>0.64</v>
      </c>
      <c r="G384" s="23">
        <f t="shared" si="40"/>
        <v>49.28</v>
      </c>
      <c r="H384" s="45" t="s">
        <v>140</v>
      </c>
      <c r="I384" s="236">
        <v>7258</v>
      </c>
      <c r="J384" s="184"/>
    </row>
    <row r="385" spans="1:10" s="8" customFormat="1" ht="25.5" x14ac:dyDescent="0.25">
      <c r="A385" s="234" t="s">
        <v>209</v>
      </c>
      <c r="B385" s="78" t="s">
        <v>322</v>
      </c>
      <c r="C385" s="48" t="s">
        <v>211</v>
      </c>
      <c r="D385" s="48" t="s">
        <v>16</v>
      </c>
      <c r="E385" s="252">
        <v>7.0000000000000007E-2</v>
      </c>
      <c r="F385" s="23">
        <v>19.64</v>
      </c>
      <c r="G385" s="23">
        <f t="shared" si="40"/>
        <v>1.3748000000000002</v>
      </c>
      <c r="H385" s="45" t="s">
        <v>140</v>
      </c>
      <c r="I385" s="236">
        <v>5067</v>
      </c>
      <c r="J385" s="184"/>
    </row>
    <row r="386" spans="1:10" s="8" customFormat="1" ht="25.5" x14ac:dyDescent="0.25">
      <c r="A386" s="234" t="s">
        <v>209</v>
      </c>
      <c r="B386" s="78" t="s">
        <v>323</v>
      </c>
      <c r="C386" s="48" t="s">
        <v>211</v>
      </c>
      <c r="D386" s="48" t="s">
        <v>16</v>
      </c>
      <c r="E386" s="252">
        <v>0.01</v>
      </c>
      <c r="F386" s="23">
        <v>20</v>
      </c>
      <c r="G386" s="23">
        <f t="shared" si="40"/>
        <v>0.2</v>
      </c>
      <c r="H386" s="45" t="s">
        <v>140</v>
      </c>
      <c r="I386" s="236">
        <v>43132</v>
      </c>
      <c r="J386" s="184"/>
    </row>
    <row r="387" spans="1:10" s="8" customFormat="1" ht="25.5" x14ac:dyDescent="0.25">
      <c r="A387" s="234" t="s">
        <v>209</v>
      </c>
      <c r="B387" s="78" t="s">
        <v>210</v>
      </c>
      <c r="C387" s="48" t="s">
        <v>211</v>
      </c>
      <c r="D387" s="48" t="s">
        <v>13</v>
      </c>
      <c r="E387" s="235">
        <v>1.1100000000000001</v>
      </c>
      <c r="F387" s="23">
        <v>6.6</v>
      </c>
      <c r="G387" s="23">
        <f t="shared" si="40"/>
        <v>7.3260000000000005</v>
      </c>
      <c r="H387" s="45" t="s">
        <v>140</v>
      </c>
      <c r="I387" s="237">
        <v>4491</v>
      </c>
      <c r="J387" s="185"/>
    </row>
    <row r="388" spans="1:10" s="8" customFormat="1" ht="25.5" x14ac:dyDescent="0.25">
      <c r="A388" s="234" t="s">
        <v>209</v>
      </c>
      <c r="B388" s="78" t="s">
        <v>276</v>
      </c>
      <c r="C388" s="48" t="s">
        <v>211</v>
      </c>
      <c r="D388" s="48" t="s">
        <v>13</v>
      </c>
      <c r="E388" s="252">
        <v>0.04</v>
      </c>
      <c r="F388" s="23">
        <v>10.94</v>
      </c>
      <c r="G388" s="23">
        <f t="shared" si="40"/>
        <v>0.43759999999999999</v>
      </c>
      <c r="H388" s="45" t="s">
        <v>140</v>
      </c>
      <c r="I388" s="236">
        <v>6212</v>
      </c>
      <c r="J388" s="184"/>
    </row>
    <row r="389" spans="1:10" s="8" customFormat="1" ht="25.5" x14ac:dyDescent="0.25">
      <c r="A389" s="234" t="s">
        <v>209</v>
      </c>
      <c r="B389" s="78" t="s">
        <v>324</v>
      </c>
      <c r="C389" s="48" t="s">
        <v>211</v>
      </c>
      <c r="D389" s="48" t="s">
        <v>16</v>
      </c>
      <c r="E389" s="252">
        <v>0.36</v>
      </c>
      <c r="F389" s="23">
        <v>16.920000000000002</v>
      </c>
      <c r="G389" s="23">
        <f t="shared" si="40"/>
        <v>6.0912000000000006</v>
      </c>
      <c r="H389" s="45" t="s">
        <v>140</v>
      </c>
      <c r="I389" s="236">
        <v>43618</v>
      </c>
      <c r="J389" s="184"/>
    </row>
    <row r="390" spans="1:10" s="8" customFormat="1" ht="25.5" x14ac:dyDescent="0.25">
      <c r="A390" s="234" t="s">
        <v>209</v>
      </c>
      <c r="B390" s="253" t="s">
        <v>325</v>
      </c>
      <c r="C390" s="48" t="s">
        <v>211</v>
      </c>
      <c r="D390" s="48" t="s">
        <v>9</v>
      </c>
      <c r="E390" s="252">
        <v>1</v>
      </c>
      <c r="F390" s="23">
        <v>37.159999999999997</v>
      </c>
      <c r="G390" s="23">
        <f t="shared" si="40"/>
        <v>37.159999999999997</v>
      </c>
      <c r="H390" s="45" t="s">
        <v>294</v>
      </c>
      <c r="I390" s="236">
        <v>67540</v>
      </c>
      <c r="J390" s="184"/>
    </row>
    <row r="391" spans="1:10" s="8" customFormat="1" x14ac:dyDescent="0.25">
      <c r="A391" s="338" t="s">
        <v>217</v>
      </c>
      <c r="B391" s="339"/>
      <c r="C391" s="339"/>
      <c r="D391" s="339"/>
      <c r="E391" s="339"/>
      <c r="F391" s="339"/>
      <c r="G391" s="238">
        <f>SUM(G372:G390)</f>
        <v>397.72558000000004</v>
      </c>
      <c r="H391" s="117"/>
      <c r="I391" s="118"/>
      <c r="J391" s="184"/>
    </row>
    <row r="392" spans="1:10" s="8" customFormat="1" x14ac:dyDescent="0.25">
      <c r="A392" s="338" t="s">
        <v>218</v>
      </c>
      <c r="B392" s="339"/>
      <c r="C392" s="339"/>
      <c r="D392" s="339"/>
      <c r="E392" s="339"/>
      <c r="F392" s="339"/>
      <c r="G392" s="239">
        <f>(G391)*0.2</f>
        <v>79.545116000000007</v>
      </c>
      <c r="H392" s="117"/>
      <c r="I392" s="118"/>
      <c r="J392" s="184"/>
    </row>
    <row r="393" spans="1:10" s="8" customFormat="1" x14ac:dyDescent="0.25">
      <c r="A393" s="338" t="s">
        <v>219</v>
      </c>
      <c r="B393" s="339"/>
      <c r="C393" s="339"/>
      <c r="D393" s="339"/>
      <c r="E393" s="339"/>
      <c r="F393" s="339"/>
      <c r="G393" s="238">
        <f>SUM(G391:G392)</f>
        <v>477.27069600000004</v>
      </c>
      <c r="H393" s="117"/>
      <c r="I393" s="118"/>
      <c r="J393" s="184"/>
    </row>
    <row r="394" spans="1:10" s="8" customFormat="1" x14ac:dyDescent="0.25">
      <c r="A394" s="338" t="s">
        <v>220</v>
      </c>
      <c r="B394" s="339"/>
      <c r="C394" s="339"/>
      <c r="D394" s="339"/>
      <c r="E394" s="339"/>
      <c r="F394" s="339"/>
      <c r="G394" s="239">
        <v>2</v>
      </c>
      <c r="H394" s="117"/>
      <c r="I394" s="118"/>
      <c r="J394" s="184"/>
    </row>
    <row r="395" spans="1:10" s="8" customFormat="1" ht="15.75" thickBot="1" x14ac:dyDescent="0.3">
      <c r="A395" s="340" t="s">
        <v>221</v>
      </c>
      <c r="B395" s="341"/>
      <c r="C395" s="341"/>
      <c r="D395" s="341"/>
      <c r="E395" s="341"/>
      <c r="F395" s="341"/>
      <c r="G395" s="240">
        <f>ROUND(G393*G394,2)</f>
        <v>954.54</v>
      </c>
      <c r="H395" s="119"/>
      <c r="I395" s="120"/>
      <c r="J395" s="184"/>
    </row>
    <row r="396" spans="1:10" s="8" customFormat="1" ht="15.75" thickBot="1" x14ac:dyDescent="0.3">
      <c r="J396" s="183"/>
    </row>
    <row r="397" spans="1:10" s="8" customFormat="1" ht="63.75" x14ac:dyDescent="0.25">
      <c r="A397" s="259"/>
      <c r="B397" s="260" t="s">
        <v>326</v>
      </c>
      <c r="C397" s="261" t="s">
        <v>200</v>
      </c>
      <c r="D397" s="261" t="s">
        <v>9</v>
      </c>
      <c r="E397" s="262"/>
      <c r="F397" s="263"/>
      <c r="G397" s="263"/>
      <c r="H397" s="261" t="s">
        <v>271</v>
      </c>
      <c r="I397" s="264" t="s">
        <v>327</v>
      </c>
      <c r="J397" s="184"/>
    </row>
    <row r="398" spans="1:10" s="8" customFormat="1" ht="25.5" x14ac:dyDescent="0.25">
      <c r="A398" s="234" t="s">
        <v>202</v>
      </c>
      <c r="B398" s="78" t="s">
        <v>203</v>
      </c>
      <c r="C398" s="48" t="s">
        <v>204</v>
      </c>
      <c r="D398" s="48" t="s">
        <v>205</v>
      </c>
      <c r="E398" s="252">
        <v>0.62</v>
      </c>
      <c r="F398" s="23">
        <v>22.59</v>
      </c>
      <c r="G398" s="23">
        <f>E398*F398</f>
        <v>14.005800000000001</v>
      </c>
      <c r="H398" s="45" t="s">
        <v>140</v>
      </c>
      <c r="I398" s="236">
        <v>88262</v>
      </c>
      <c r="J398" s="184"/>
    </row>
    <row r="399" spans="1:10" s="8" customFormat="1" ht="25.5" x14ac:dyDescent="0.25">
      <c r="A399" s="234" t="s">
        <v>202</v>
      </c>
      <c r="B399" s="78" t="s">
        <v>312</v>
      </c>
      <c r="C399" s="48" t="s">
        <v>204</v>
      </c>
      <c r="D399" s="48" t="s">
        <v>205</v>
      </c>
      <c r="E399" s="252">
        <v>0.38</v>
      </c>
      <c r="F399" s="23">
        <v>22.69</v>
      </c>
      <c r="G399" s="23">
        <f>E399*F399</f>
        <v>8.6222000000000012</v>
      </c>
      <c r="H399" s="45" t="s">
        <v>140</v>
      </c>
      <c r="I399" s="236">
        <v>88245</v>
      </c>
      <c r="J399" s="184"/>
    </row>
    <row r="400" spans="1:10" s="8" customFormat="1" ht="25.5" x14ac:dyDescent="0.25">
      <c r="A400" s="234" t="s">
        <v>202</v>
      </c>
      <c r="B400" s="78" t="s">
        <v>206</v>
      </c>
      <c r="C400" s="48" t="s">
        <v>204</v>
      </c>
      <c r="D400" s="48" t="s">
        <v>205</v>
      </c>
      <c r="E400" s="252">
        <v>0.62</v>
      </c>
      <c r="F400" s="23">
        <v>18.97</v>
      </c>
      <c r="G400" s="23">
        <f>E400*F400</f>
        <v>11.7614</v>
      </c>
      <c r="H400" s="45" t="s">
        <v>140</v>
      </c>
      <c r="I400" s="236">
        <v>88239</v>
      </c>
      <c r="J400" s="184"/>
    </row>
    <row r="401" spans="1:10" s="8" customFormat="1" ht="25.5" x14ac:dyDescent="0.25">
      <c r="A401" s="234" t="s">
        <v>202</v>
      </c>
      <c r="B401" s="78" t="s">
        <v>286</v>
      </c>
      <c r="C401" s="48" t="s">
        <v>204</v>
      </c>
      <c r="D401" s="48" t="s">
        <v>205</v>
      </c>
      <c r="E401" s="252">
        <v>3.61</v>
      </c>
      <c r="F401" s="23">
        <v>22.81</v>
      </c>
      <c r="G401" s="23">
        <f t="shared" ref="G401:G413" si="41">E401*F401</f>
        <v>82.344099999999997</v>
      </c>
      <c r="H401" s="45" t="s">
        <v>140</v>
      </c>
      <c r="I401" s="236">
        <v>88309</v>
      </c>
      <c r="J401" s="184"/>
    </row>
    <row r="402" spans="1:10" s="8" customFormat="1" ht="25.5" x14ac:dyDescent="0.25">
      <c r="A402" s="234" t="s">
        <v>202</v>
      </c>
      <c r="B402" s="78" t="s">
        <v>208</v>
      </c>
      <c r="C402" s="48" t="s">
        <v>204</v>
      </c>
      <c r="D402" s="48" t="s">
        <v>205</v>
      </c>
      <c r="E402" s="252">
        <v>7.23</v>
      </c>
      <c r="F402" s="23">
        <v>19.63</v>
      </c>
      <c r="G402" s="23">
        <f t="shared" si="41"/>
        <v>141.92490000000001</v>
      </c>
      <c r="H402" s="45" t="s">
        <v>140</v>
      </c>
      <c r="I402" s="236">
        <v>88316</v>
      </c>
      <c r="J402" s="184"/>
    </row>
    <row r="403" spans="1:10" s="8" customFormat="1" ht="25.5" x14ac:dyDescent="0.25">
      <c r="A403" s="234" t="s">
        <v>202</v>
      </c>
      <c r="B403" s="78" t="s">
        <v>313</v>
      </c>
      <c r="C403" s="48" t="s">
        <v>204</v>
      </c>
      <c r="D403" s="48" t="s">
        <v>205</v>
      </c>
      <c r="E403" s="252">
        <v>0.38</v>
      </c>
      <c r="F403" s="23">
        <v>17.47</v>
      </c>
      <c r="G403" s="23">
        <f t="shared" si="41"/>
        <v>6.6385999999999994</v>
      </c>
      <c r="H403" s="45" t="s">
        <v>140</v>
      </c>
      <c r="I403" s="236">
        <v>88238</v>
      </c>
      <c r="J403" s="184"/>
    </row>
    <row r="404" spans="1:10" s="8" customFormat="1" ht="25.5" x14ac:dyDescent="0.25">
      <c r="A404" s="234" t="s">
        <v>209</v>
      </c>
      <c r="B404" s="78" t="s">
        <v>287</v>
      </c>
      <c r="C404" s="48" t="s">
        <v>211</v>
      </c>
      <c r="D404" s="48" t="s">
        <v>11</v>
      </c>
      <c r="E404" s="252">
        <v>9.7199999999999995E-2</v>
      </c>
      <c r="F404" s="23">
        <v>62</v>
      </c>
      <c r="G404" s="23">
        <f t="shared" si="41"/>
        <v>6.0263999999999998</v>
      </c>
      <c r="H404" s="45" t="s">
        <v>140</v>
      </c>
      <c r="I404" s="236">
        <v>370</v>
      </c>
      <c r="J404" s="184"/>
    </row>
    <row r="405" spans="1:10" s="8" customFormat="1" ht="25.5" x14ac:dyDescent="0.25">
      <c r="A405" s="234" t="s">
        <v>209</v>
      </c>
      <c r="B405" s="78" t="s">
        <v>314</v>
      </c>
      <c r="C405" s="48" t="s">
        <v>211</v>
      </c>
      <c r="D405" s="48" t="s">
        <v>11</v>
      </c>
      <c r="E405" s="252">
        <v>4.2000000000000003E-2</v>
      </c>
      <c r="F405" s="23">
        <v>54.62</v>
      </c>
      <c r="G405" s="23">
        <f t="shared" si="41"/>
        <v>2.2940399999999999</v>
      </c>
      <c r="H405" s="45" t="s">
        <v>140</v>
      </c>
      <c r="I405" s="236">
        <v>4718</v>
      </c>
      <c r="J405" s="184"/>
    </row>
    <row r="406" spans="1:10" s="8" customFormat="1" ht="25.5" x14ac:dyDescent="0.25">
      <c r="A406" s="234" t="s">
        <v>209</v>
      </c>
      <c r="B406" s="78" t="s">
        <v>315</v>
      </c>
      <c r="C406" s="48" t="s">
        <v>211</v>
      </c>
      <c r="D406" s="48" t="s">
        <v>16</v>
      </c>
      <c r="E406" s="252">
        <v>4.63</v>
      </c>
      <c r="F406" s="23">
        <v>0.6</v>
      </c>
      <c r="G406" s="23">
        <f t="shared" si="41"/>
        <v>2.778</v>
      </c>
      <c r="H406" s="45" t="s">
        <v>140</v>
      </c>
      <c r="I406" s="236">
        <v>1106</v>
      </c>
      <c r="J406" s="184"/>
    </row>
    <row r="407" spans="1:10" s="8" customFormat="1" ht="25.5" x14ac:dyDescent="0.25">
      <c r="A407" s="234" t="s">
        <v>209</v>
      </c>
      <c r="B407" s="78" t="s">
        <v>288</v>
      </c>
      <c r="C407" s="48" t="s">
        <v>211</v>
      </c>
      <c r="D407" s="48" t="s">
        <v>16</v>
      </c>
      <c r="E407" s="252">
        <v>31.84</v>
      </c>
      <c r="F407" s="23">
        <v>0.56000000000000005</v>
      </c>
      <c r="G407" s="23">
        <f t="shared" si="41"/>
        <v>17.830400000000001</v>
      </c>
      <c r="H407" s="45" t="s">
        <v>140</v>
      </c>
      <c r="I407" s="236">
        <v>1379</v>
      </c>
      <c r="J407" s="184"/>
    </row>
    <row r="408" spans="1:10" s="8" customFormat="1" ht="76.5" x14ac:dyDescent="0.25">
      <c r="A408" s="234" t="s">
        <v>209</v>
      </c>
      <c r="B408" s="78" t="s">
        <v>317</v>
      </c>
      <c r="C408" s="48" t="s">
        <v>211</v>
      </c>
      <c r="D408" s="48" t="s">
        <v>16</v>
      </c>
      <c r="E408" s="252">
        <v>0.71</v>
      </c>
      <c r="F408" s="23">
        <v>11.42</v>
      </c>
      <c r="G408" s="23">
        <f t="shared" si="41"/>
        <v>8.1082000000000001</v>
      </c>
      <c r="H408" s="45" t="s">
        <v>318</v>
      </c>
      <c r="I408" s="236" t="s">
        <v>319</v>
      </c>
      <c r="J408" s="166" t="s">
        <v>320</v>
      </c>
    </row>
    <row r="409" spans="1:10" s="8" customFormat="1" ht="25.5" x14ac:dyDescent="0.25">
      <c r="A409" s="234" t="s">
        <v>209</v>
      </c>
      <c r="B409" s="78" t="s">
        <v>321</v>
      </c>
      <c r="C409" s="48" t="s">
        <v>211</v>
      </c>
      <c r="D409" s="48" t="s">
        <v>9</v>
      </c>
      <c r="E409" s="252">
        <v>80</v>
      </c>
      <c r="F409" s="23">
        <v>0.64</v>
      </c>
      <c r="G409" s="23">
        <f t="shared" si="41"/>
        <v>51.2</v>
      </c>
      <c r="H409" s="45" t="s">
        <v>140</v>
      </c>
      <c r="I409" s="236">
        <v>7258</v>
      </c>
      <c r="J409" s="184"/>
    </row>
    <row r="410" spans="1:10" s="8" customFormat="1" ht="25.5" x14ac:dyDescent="0.25">
      <c r="A410" s="234" t="s">
        <v>209</v>
      </c>
      <c r="B410" s="78" t="s">
        <v>322</v>
      </c>
      <c r="C410" s="48" t="s">
        <v>211</v>
      </c>
      <c r="D410" s="48" t="s">
        <v>16</v>
      </c>
      <c r="E410" s="252">
        <v>9.6000000000000002E-2</v>
      </c>
      <c r="F410" s="23">
        <v>19.64</v>
      </c>
      <c r="G410" s="23">
        <f t="shared" si="41"/>
        <v>1.88544</v>
      </c>
      <c r="H410" s="45" t="s">
        <v>140</v>
      </c>
      <c r="I410" s="236">
        <v>5067</v>
      </c>
      <c r="J410" s="184"/>
    </row>
    <row r="411" spans="1:10" s="8" customFormat="1" ht="25.5" x14ac:dyDescent="0.25">
      <c r="A411" s="234" t="s">
        <v>209</v>
      </c>
      <c r="B411" s="78" t="s">
        <v>323</v>
      </c>
      <c r="C411" s="48" t="s">
        <v>211</v>
      </c>
      <c r="D411" s="48" t="s">
        <v>16</v>
      </c>
      <c r="E411" s="252">
        <v>1.24E-2</v>
      </c>
      <c r="F411" s="23">
        <v>20</v>
      </c>
      <c r="G411" s="23">
        <f t="shared" si="41"/>
        <v>0.248</v>
      </c>
      <c r="H411" s="45" t="s">
        <v>140</v>
      </c>
      <c r="I411" s="236">
        <v>43132</v>
      </c>
      <c r="J411" s="184"/>
    </row>
    <row r="412" spans="1:10" s="8" customFormat="1" ht="25.5" x14ac:dyDescent="0.25">
      <c r="A412" s="234" t="s">
        <v>209</v>
      </c>
      <c r="B412" s="78" t="s">
        <v>276</v>
      </c>
      <c r="C412" s="48" t="s">
        <v>211</v>
      </c>
      <c r="D412" s="48" t="s">
        <v>13</v>
      </c>
      <c r="E412" s="252">
        <v>0.39</v>
      </c>
      <c r="F412" s="23">
        <v>10.94</v>
      </c>
      <c r="G412" s="23">
        <f t="shared" si="41"/>
        <v>4.2666000000000004</v>
      </c>
      <c r="H412" s="45" t="s">
        <v>140</v>
      </c>
      <c r="I412" s="236">
        <v>6212</v>
      </c>
      <c r="J412" s="184"/>
    </row>
    <row r="413" spans="1:10" s="8" customFormat="1" ht="25.5" x14ac:dyDescent="0.25">
      <c r="A413" s="234" t="s">
        <v>209</v>
      </c>
      <c r="B413" s="78" t="s">
        <v>324</v>
      </c>
      <c r="C413" s="48" t="s">
        <v>211</v>
      </c>
      <c r="D413" s="48" t="s">
        <v>16</v>
      </c>
      <c r="E413" s="252">
        <v>0.46400000000000002</v>
      </c>
      <c r="F413" s="23">
        <v>16.920000000000002</v>
      </c>
      <c r="G413" s="23">
        <f t="shared" si="41"/>
        <v>7.850880000000001</v>
      </c>
      <c r="H413" s="45" t="s">
        <v>140</v>
      </c>
      <c r="I413" s="236">
        <v>43618</v>
      </c>
      <c r="J413" s="184"/>
    </row>
    <row r="414" spans="1:10" s="8" customFormat="1" x14ac:dyDescent="0.25">
      <c r="A414" s="338" t="s">
        <v>217</v>
      </c>
      <c r="B414" s="339"/>
      <c r="C414" s="339"/>
      <c r="D414" s="339"/>
      <c r="E414" s="339"/>
      <c r="F414" s="339"/>
      <c r="G414" s="238">
        <f>SUM(G398:G413)</f>
        <v>367.78496000000007</v>
      </c>
      <c r="H414" s="117"/>
      <c r="I414" s="118"/>
      <c r="J414" s="184"/>
    </row>
    <row r="415" spans="1:10" s="8" customFormat="1" x14ac:dyDescent="0.25">
      <c r="A415" s="338" t="s">
        <v>218</v>
      </c>
      <c r="B415" s="339"/>
      <c r="C415" s="339"/>
      <c r="D415" s="339"/>
      <c r="E415" s="339"/>
      <c r="F415" s="339"/>
      <c r="G415" s="239">
        <f>(G414)*0.2</f>
        <v>73.556992000000022</v>
      </c>
      <c r="H415" s="117"/>
      <c r="I415" s="118"/>
      <c r="J415" s="184"/>
    </row>
    <row r="416" spans="1:10" s="8" customFormat="1" x14ac:dyDescent="0.25">
      <c r="A416" s="338" t="s">
        <v>219</v>
      </c>
      <c r="B416" s="339"/>
      <c r="C416" s="339"/>
      <c r="D416" s="339"/>
      <c r="E416" s="339"/>
      <c r="F416" s="339"/>
      <c r="G416" s="238">
        <f>SUM(G414:G415)</f>
        <v>441.34195200000011</v>
      </c>
      <c r="H416" s="117"/>
      <c r="I416" s="118"/>
      <c r="J416" s="184"/>
    </row>
    <row r="417" spans="1:10" s="8" customFormat="1" x14ac:dyDescent="0.25">
      <c r="A417" s="338" t="s">
        <v>220</v>
      </c>
      <c r="B417" s="339"/>
      <c r="C417" s="339"/>
      <c r="D417" s="339"/>
      <c r="E417" s="339"/>
      <c r="F417" s="339"/>
      <c r="G417" s="239">
        <v>1</v>
      </c>
      <c r="H417" s="117"/>
      <c r="I417" s="118"/>
      <c r="J417" s="184"/>
    </row>
    <row r="418" spans="1:10" s="8" customFormat="1" ht="15.75" thickBot="1" x14ac:dyDescent="0.3">
      <c r="A418" s="340" t="s">
        <v>221</v>
      </c>
      <c r="B418" s="341"/>
      <c r="C418" s="341"/>
      <c r="D418" s="341"/>
      <c r="E418" s="341"/>
      <c r="F418" s="341"/>
      <c r="G418" s="240">
        <f>ROUND(G416*G417,2)</f>
        <v>441.34</v>
      </c>
      <c r="H418" s="119"/>
      <c r="I418" s="120"/>
      <c r="J418" s="184"/>
    </row>
    <row r="419" spans="1:10" s="8" customFormat="1" ht="15.75" thickBot="1" x14ac:dyDescent="0.3">
      <c r="J419" s="183"/>
    </row>
    <row r="420" spans="1:10" s="8" customFormat="1" ht="76.5" x14ac:dyDescent="0.25">
      <c r="A420" s="259"/>
      <c r="B420" s="260" t="s">
        <v>284</v>
      </c>
      <c r="C420" s="261" t="s">
        <v>200</v>
      </c>
      <c r="D420" s="261" t="s">
        <v>13</v>
      </c>
      <c r="E420" s="262"/>
      <c r="F420" s="263"/>
      <c r="G420" s="263"/>
      <c r="H420" s="266" t="s">
        <v>141</v>
      </c>
      <c r="I420" s="264" t="s">
        <v>285</v>
      </c>
      <c r="J420" s="183"/>
    </row>
    <row r="421" spans="1:10" s="8" customFormat="1" ht="25.5" x14ac:dyDescent="0.25">
      <c r="A421" s="234" t="s">
        <v>202</v>
      </c>
      <c r="B421" s="78" t="s">
        <v>286</v>
      </c>
      <c r="C421" s="48" t="s">
        <v>204</v>
      </c>
      <c r="D421" s="48" t="s">
        <v>205</v>
      </c>
      <c r="E421" s="235">
        <v>0.2</v>
      </c>
      <c r="F421" s="23">
        <v>22.81</v>
      </c>
      <c r="G421" s="23">
        <f t="shared" ref="G421:G426" si="42">E421*F421</f>
        <v>4.5620000000000003</v>
      </c>
      <c r="H421" s="45" t="s">
        <v>140</v>
      </c>
      <c r="I421" s="237">
        <v>88309</v>
      </c>
      <c r="J421" s="183"/>
    </row>
    <row r="422" spans="1:10" s="8" customFormat="1" ht="25.5" x14ac:dyDescent="0.25">
      <c r="A422" s="234" t="s">
        <v>202</v>
      </c>
      <c r="B422" s="78" t="s">
        <v>208</v>
      </c>
      <c r="C422" s="48" t="s">
        <v>204</v>
      </c>
      <c r="D422" s="48" t="s">
        <v>205</v>
      </c>
      <c r="E422" s="235">
        <v>1</v>
      </c>
      <c r="F422" s="23">
        <v>19.63</v>
      </c>
      <c r="G422" s="23">
        <f t="shared" si="42"/>
        <v>19.63</v>
      </c>
      <c r="H422" s="45" t="s">
        <v>140</v>
      </c>
      <c r="I422" s="237">
        <v>88316</v>
      </c>
      <c r="J422" s="183"/>
    </row>
    <row r="423" spans="1:10" s="8" customFormat="1" ht="25.5" x14ac:dyDescent="0.25">
      <c r="A423" s="234" t="s">
        <v>209</v>
      </c>
      <c r="B423" s="78" t="s">
        <v>287</v>
      </c>
      <c r="C423" s="48" t="s">
        <v>211</v>
      </c>
      <c r="D423" s="48" t="s">
        <v>11</v>
      </c>
      <c r="E423" s="235">
        <v>5.0000000000000001E-4</v>
      </c>
      <c r="F423" s="23">
        <v>62</v>
      </c>
      <c r="G423" s="23">
        <f t="shared" si="42"/>
        <v>3.1E-2</v>
      </c>
      <c r="H423" s="45" t="s">
        <v>140</v>
      </c>
      <c r="I423" s="236">
        <v>370</v>
      </c>
      <c r="J423" s="183"/>
    </row>
    <row r="424" spans="1:10" s="8" customFormat="1" ht="25.5" x14ac:dyDescent="0.25">
      <c r="A424" s="234" t="s">
        <v>209</v>
      </c>
      <c r="B424" s="78" t="s">
        <v>288</v>
      </c>
      <c r="C424" s="48" t="s">
        <v>211</v>
      </c>
      <c r="D424" s="48" t="s">
        <v>16</v>
      </c>
      <c r="E424" s="235">
        <v>0.22600000000000001</v>
      </c>
      <c r="F424" s="23">
        <v>0.56000000000000005</v>
      </c>
      <c r="G424" s="23">
        <f t="shared" si="42"/>
        <v>0.12656000000000001</v>
      </c>
      <c r="H424" s="45" t="s">
        <v>140</v>
      </c>
      <c r="I424" s="236">
        <v>1379</v>
      </c>
      <c r="J424" s="183"/>
    </row>
    <row r="425" spans="1:10" s="8" customFormat="1" ht="25.5" x14ac:dyDescent="0.25">
      <c r="A425" s="234" t="s">
        <v>209</v>
      </c>
      <c r="B425" s="78" t="s">
        <v>289</v>
      </c>
      <c r="C425" s="48" t="s">
        <v>211</v>
      </c>
      <c r="D425" s="48" t="s">
        <v>11</v>
      </c>
      <c r="E425" s="235">
        <v>3.5799999999999998E-2</v>
      </c>
      <c r="F425" s="23">
        <v>54.33</v>
      </c>
      <c r="G425" s="23">
        <f t="shared" si="42"/>
        <v>1.9450139999999998</v>
      </c>
      <c r="H425" s="45" t="s">
        <v>140</v>
      </c>
      <c r="I425" s="236">
        <v>4721</v>
      </c>
      <c r="J425" s="183"/>
    </row>
    <row r="426" spans="1:10" s="8" customFormat="1" ht="25.5" x14ac:dyDescent="0.25">
      <c r="A426" s="234" t="s">
        <v>209</v>
      </c>
      <c r="B426" s="78" t="s">
        <v>290</v>
      </c>
      <c r="C426" s="48" t="s">
        <v>211</v>
      </c>
      <c r="D426" s="48" t="s">
        <v>13</v>
      </c>
      <c r="E426" s="235">
        <v>1</v>
      </c>
      <c r="F426" s="23">
        <v>18.82</v>
      </c>
      <c r="G426" s="23">
        <f t="shared" si="42"/>
        <v>18.82</v>
      </c>
      <c r="H426" s="45" t="s">
        <v>140</v>
      </c>
      <c r="I426" s="236">
        <v>10541</v>
      </c>
      <c r="J426" s="183"/>
    </row>
    <row r="427" spans="1:10" s="8" customFormat="1" x14ac:dyDescent="0.25">
      <c r="A427" s="338" t="s">
        <v>217</v>
      </c>
      <c r="B427" s="339"/>
      <c r="C427" s="339"/>
      <c r="D427" s="339"/>
      <c r="E427" s="339"/>
      <c r="F427" s="339"/>
      <c r="G427" s="238">
        <f>SUM(G421:G426)</f>
        <v>45.114574000000005</v>
      </c>
      <c r="H427" s="117"/>
      <c r="I427" s="118"/>
      <c r="J427" s="183"/>
    </row>
    <row r="428" spans="1:10" s="8" customFormat="1" x14ac:dyDescent="0.25">
      <c r="A428" s="338" t="s">
        <v>218</v>
      </c>
      <c r="B428" s="339"/>
      <c r="C428" s="339"/>
      <c r="D428" s="339"/>
      <c r="E428" s="339"/>
      <c r="F428" s="339"/>
      <c r="G428" s="239">
        <f>(G427)*0.2</f>
        <v>9.0229148000000006</v>
      </c>
      <c r="H428" s="117"/>
      <c r="I428" s="118"/>
      <c r="J428" s="183"/>
    </row>
    <row r="429" spans="1:10" s="8" customFormat="1" x14ac:dyDescent="0.25">
      <c r="A429" s="338" t="s">
        <v>219</v>
      </c>
      <c r="B429" s="339"/>
      <c r="C429" s="339"/>
      <c r="D429" s="339"/>
      <c r="E429" s="339"/>
      <c r="F429" s="339"/>
      <c r="G429" s="238">
        <f>SUM(G427:G428)</f>
        <v>54.137488800000007</v>
      </c>
      <c r="H429" s="117"/>
      <c r="I429" s="118"/>
      <c r="J429" s="183"/>
    </row>
    <row r="430" spans="1:10" s="8" customFormat="1" x14ac:dyDescent="0.25">
      <c r="A430" s="338" t="s">
        <v>220</v>
      </c>
      <c r="B430" s="339"/>
      <c r="C430" s="339"/>
      <c r="D430" s="339"/>
      <c r="E430" s="339"/>
      <c r="F430" s="339"/>
      <c r="G430" s="239">
        <v>32.65</v>
      </c>
      <c r="H430" s="117"/>
      <c r="I430" s="118"/>
      <c r="J430" s="183"/>
    </row>
    <row r="431" spans="1:10" s="8" customFormat="1" ht="15.75" thickBot="1" x14ac:dyDescent="0.3">
      <c r="A431" s="340" t="s">
        <v>221</v>
      </c>
      <c r="B431" s="341"/>
      <c r="C431" s="341"/>
      <c r="D431" s="341"/>
      <c r="E431" s="341"/>
      <c r="F431" s="341"/>
      <c r="G431" s="240">
        <f>ROUND(G429*G430,2)</f>
        <v>1767.59</v>
      </c>
      <c r="H431" s="119"/>
      <c r="I431" s="120"/>
      <c r="J431" s="183"/>
    </row>
    <row r="432" spans="1:10" s="8" customFormat="1" ht="15.75" thickBot="1" x14ac:dyDescent="0.3">
      <c r="J432" s="183"/>
    </row>
    <row r="433" spans="1:10" s="8" customFormat="1" ht="76.5" x14ac:dyDescent="0.25">
      <c r="A433" s="259"/>
      <c r="B433" s="260" t="s">
        <v>291</v>
      </c>
      <c r="C433" s="261" t="s">
        <v>200</v>
      </c>
      <c r="D433" s="261" t="s">
        <v>13</v>
      </c>
      <c r="E433" s="262"/>
      <c r="F433" s="263"/>
      <c r="G433" s="263"/>
      <c r="H433" s="266" t="s">
        <v>141</v>
      </c>
      <c r="I433" s="264" t="s">
        <v>292</v>
      </c>
      <c r="J433" s="183"/>
    </row>
    <row r="434" spans="1:10" s="8" customFormat="1" ht="25.5" x14ac:dyDescent="0.25">
      <c r="A434" s="234" t="s">
        <v>202</v>
      </c>
      <c r="B434" s="78" t="s">
        <v>286</v>
      </c>
      <c r="C434" s="48" t="s">
        <v>204</v>
      </c>
      <c r="D434" s="48" t="s">
        <v>205</v>
      </c>
      <c r="E434" s="235">
        <v>0.66700000000000004</v>
      </c>
      <c r="F434" s="23">
        <v>22.81</v>
      </c>
      <c r="G434" s="23">
        <f t="shared" ref="G434:G437" si="43">E434*F434</f>
        <v>15.214270000000001</v>
      </c>
      <c r="H434" s="45" t="s">
        <v>140</v>
      </c>
      <c r="I434" s="236">
        <v>88309</v>
      </c>
      <c r="J434" s="183"/>
    </row>
    <row r="435" spans="1:10" s="8" customFormat="1" ht="25.5" x14ac:dyDescent="0.25">
      <c r="A435" s="234" t="s">
        <v>202</v>
      </c>
      <c r="B435" s="78" t="s">
        <v>208</v>
      </c>
      <c r="C435" s="48" t="s">
        <v>204</v>
      </c>
      <c r="D435" s="48" t="s">
        <v>205</v>
      </c>
      <c r="E435" s="235">
        <v>0.66700000000000004</v>
      </c>
      <c r="F435" s="23">
        <v>19.63</v>
      </c>
      <c r="G435" s="23">
        <f t="shared" si="43"/>
        <v>13.093210000000001</v>
      </c>
      <c r="H435" s="45" t="s">
        <v>140</v>
      </c>
      <c r="I435" s="236">
        <v>88316</v>
      </c>
      <c r="J435" s="183"/>
    </row>
    <row r="436" spans="1:10" s="8" customFormat="1" ht="25.5" x14ac:dyDescent="0.25">
      <c r="A436" s="234" t="s">
        <v>209</v>
      </c>
      <c r="B436" s="78" t="s">
        <v>293</v>
      </c>
      <c r="C436" s="48" t="s">
        <v>211</v>
      </c>
      <c r="D436" s="48" t="s">
        <v>16</v>
      </c>
      <c r="E436" s="235">
        <v>2.2000000000000002</v>
      </c>
      <c r="F436" s="23">
        <v>11.56</v>
      </c>
      <c r="G436" s="23">
        <f t="shared" si="43"/>
        <v>25.432000000000002</v>
      </c>
      <c r="H436" s="45" t="s">
        <v>294</v>
      </c>
      <c r="I436" s="237" t="s">
        <v>295</v>
      </c>
      <c r="J436" s="183"/>
    </row>
    <row r="437" spans="1:10" s="8" customFormat="1" ht="25.5" x14ac:dyDescent="0.25">
      <c r="A437" s="234" t="s">
        <v>209</v>
      </c>
      <c r="B437" s="78" t="s">
        <v>296</v>
      </c>
      <c r="C437" s="48" t="s">
        <v>211</v>
      </c>
      <c r="D437" s="48" t="s">
        <v>13</v>
      </c>
      <c r="E437" s="235">
        <v>1</v>
      </c>
      <c r="F437" s="23">
        <v>477.8</v>
      </c>
      <c r="G437" s="23">
        <f t="shared" si="43"/>
        <v>477.8</v>
      </c>
      <c r="H437" s="45" t="s">
        <v>294</v>
      </c>
      <c r="I437" s="237" t="s">
        <v>297</v>
      </c>
      <c r="J437" s="183"/>
    </row>
    <row r="438" spans="1:10" s="8" customFormat="1" x14ac:dyDescent="0.25">
      <c r="A438" s="338" t="s">
        <v>217</v>
      </c>
      <c r="B438" s="339"/>
      <c r="C438" s="339"/>
      <c r="D438" s="339"/>
      <c r="E438" s="339"/>
      <c r="F438" s="339"/>
      <c r="G438" s="238">
        <f>SUM(G434:G437)</f>
        <v>531.53948000000003</v>
      </c>
      <c r="H438" s="117"/>
      <c r="I438" s="118"/>
      <c r="J438" s="183"/>
    </row>
    <row r="439" spans="1:10" s="8" customFormat="1" x14ac:dyDescent="0.25">
      <c r="A439" s="338" t="s">
        <v>218</v>
      </c>
      <c r="B439" s="339"/>
      <c r="C439" s="339"/>
      <c r="D439" s="339"/>
      <c r="E439" s="339"/>
      <c r="F439" s="339"/>
      <c r="G439" s="239">
        <f>(G438)*0.2</f>
        <v>106.30789600000001</v>
      </c>
      <c r="H439" s="117"/>
      <c r="I439" s="118"/>
      <c r="J439" s="183"/>
    </row>
    <row r="440" spans="1:10" s="8" customFormat="1" x14ac:dyDescent="0.25">
      <c r="A440" s="338" t="s">
        <v>219</v>
      </c>
      <c r="B440" s="339"/>
      <c r="C440" s="339"/>
      <c r="D440" s="339"/>
      <c r="E440" s="339"/>
      <c r="F440" s="339"/>
      <c r="G440" s="238">
        <f>SUM(G438:G439)</f>
        <v>637.84737600000005</v>
      </c>
      <c r="H440" s="117"/>
      <c r="I440" s="118"/>
      <c r="J440" s="183"/>
    </row>
    <row r="441" spans="1:10" s="8" customFormat="1" x14ac:dyDescent="0.25">
      <c r="A441" s="338" t="s">
        <v>220</v>
      </c>
      <c r="B441" s="339"/>
      <c r="C441" s="339"/>
      <c r="D441" s="339"/>
      <c r="E441" s="339"/>
      <c r="F441" s="339"/>
      <c r="G441" s="239">
        <v>5.6</v>
      </c>
      <c r="H441" s="117"/>
      <c r="I441" s="118"/>
      <c r="J441" s="183"/>
    </row>
    <row r="442" spans="1:10" s="8" customFormat="1" ht="15.75" thickBot="1" x14ac:dyDescent="0.3">
      <c r="A442" s="340" t="s">
        <v>221</v>
      </c>
      <c r="B442" s="341"/>
      <c r="C442" s="341"/>
      <c r="D442" s="341"/>
      <c r="E442" s="341"/>
      <c r="F442" s="341"/>
      <c r="G442" s="240">
        <f>ROUND(G440*G441,2)</f>
        <v>3571.95</v>
      </c>
      <c r="H442" s="119"/>
      <c r="I442" s="120"/>
      <c r="J442" s="183"/>
    </row>
    <row r="443" spans="1:10" s="8" customFormat="1" ht="15.75" thickBot="1" x14ac:dyDescent="0.3">
      <c r="J443" s="183"/>
    </row>
    <row r="444" spans="1:10" s="8" customFormat="1" ht="63.75" x14ac:dyDescent="0.25">
      <c r="A444" s="259"/>
      <c r="B444" s="260" t="s">
        <v>806</v>
      </c>
      <c r="C444" s="261" t="s">
        <v>200</v>
      </c>
      <c r="D444" s="261" t="s">
        <v>13</v>
      </c>
      <c r="E444" s="262"/>
      <c r="F444" s="263"/>
      <c r="G444" s="263"/>
      <c r="H444" s="266" t="s">
        <v>271</v>
      </c>
      <c r="I444" s="264" t="s">
        <v>807</v>
      </c>
      <c r="J444" s="183"/>
    </row>
    <row r="445" spans="1:10" s="8" customFormat="1" ht="25.5" x14ac:dyDescent="0.25">
      <c r="A445" s="234" t="s">
        <v>202</v>
      </c>
      <c r="B445" s="78" t="s">
        <v>286</v>
      </c>
      <c r="C445" s="48" t="s">
        <v>204</v>
      </c>
      <c r="D445" s="48" t="s">
        <v>205</v>
      </c>
      <c r="E445" s="235">
        <v>2</v>
      </c>
      <c r="F445" s="23">
        <v>22.81</v>
      </c>
      <c r="G445" s="23">
        <f t="shared" ref="G445:G449" si="44">E445*F445</f>
        <v>45.62</v>
      </c>
      <c r="H445" s="45" t="s">
        <v>140</v>
      </c>
      <c r="I445" s="236">
        <v>88309</v>
      </c>
      <c r="J445" s="183"/>
    </row>
    <row r="446" spans="1:10" s="8" customFormat="1" ht="25.5" x14ac:dyDescent="0.25">
      <c r="A446" s="234" t="s">
        <v>202</v>
      </c>
      <c r="B446" s="78" t="s">
        <v>208</v>
      </c>
      <c r="C446" s="48" t="s">
        <v>204</v>
      </c>
      <c r="D446" s="48" t="s">
        <v>205</v>
      </c>
      <c r="E446" s="235">
        <v>2</v>
      </c>
      <c r="F446" s="23">
        <v>19.63</v>
      </c>
      <c r="G446" s="23">
        <f t="shared" si="44"/>
        <v>39.26</v>
      </c>
      <c r="H446" s="45" t="s">
        <v>140</v>
      </c>
      <c r="I446" s="236">
        <v>88316</v>
      </c>
      <c r="J446" s="183"/>
    </row>
    <row r="447" spans="1:10" s="8" customFormat="1" ht="25.5" x14ac:dyDescent="0.25">
      <c r="A447" s="234" t="s">
        <v>209</v>
      </c>
      <c r="B447" s="78" t="s">
        <v>287</v>
      </c>
      <c r="C447" s="48" t="s">
        <v>211</v>
      </c>
      <c r="D447" s="48" t="s">
        <v>11</v>
      </c>
      <c r="E447" s="235">
        <v>5.1999999999999998E-3</v>
      </c>
      <c r="F447" s="23">
        <v>62</v>
      </c>
      <c r="G447" s="23">
        <f t="shared" si="44"/>
        <v>0.32239999999999996</v>
      </c>
      <c r="H447" s="45" t="s">
        <v>140</v>
      </c>
      <c r="I447" s="236">
        <v>370</v>
      </c>
      <c r="J447" s="183"/>
    </row>
    <row r="448" spans="1:10" s="8" customFormat="1" ht="25.5" x14ac:dyDescent="0.25">
      <c r="A448" s="234" t="s">
        <v>209</v>
      </c>
      <c r="B448" s="78" t="s">
        <v>288</v>
      </c>
      <c r="C448" s="48" t="s">
        <v>211</v>
      </c>
      <c r="D448" s="48" t="s">
        <v>16</v>
      </c>
      <c r="E448" s="235">
        <v>2.27</v>
      </c>
      <c r="F448" s="23">
        <v>0.56000000000000005</v>
      </c>
      <c r="G448" s="23">
        <f t="shared" si="44"/>
        <v>1.2712000000000001</v>
      </c>
      <c r="H448" s="45" t="s">
        <v>140</v>
      </c>
      <c r="I448" s="236">
        <v>1379</v>
      </c>
      <c r="J448" s="183"/>
    </row>
    <row r="449" spans="1:10" s="8" customFormat="1" ht="25.5" x14ac:dyDescent="0.25">
      <c r="A449" s="234" t="s">
        <v>209</v>
      </c>
      <c r="B449" s="78" t="s">
        <v>808</v>
      </c>
      <c r="C449" s="48" t="s">
        <v>211</v>
      </c>
      <c r="D449" s="48" t="s">
        <v>8</v>
      </c>
      <c r="E449" s="235">
        <v>0.6</v>
      </c>
      <c r="F449" s="23">
        <v>422.64</v>
      </c>
      <c r="G449" s="23">
        <f t="shared" si="44"/>
        <v>253.58399999999997</v>
      </c>
      <c r="H449" s="45" t="s">
        <v>140</v>
      </c>
      <c r="I449" s="236">
        <v>11795</v>
      </c>
      <c r="J449" s="183"/>
    </row>
    <row r="450" spans="1:10" s="8" customFormat="1" x14ac:dyDescent="0.25">
      <c r="A450" s="338" t="s">
        <v>217</v>
      </c>
      <c r="B450" s="339"/>
      <c r="C450" s="339"/>
      <c r="D450" s="339"/>
      <c r="E450" s="339"/>
      <c r="F450" s="339"/>
      <c r="G450" s="238">
        <f>SUM(G445:G449)</f>
        <v>340.05759999999998</v>
      </c>
      <c r="H450" s="117"/>
      <c r="I450" s="118"/>
      <c r="J450" s="183"/>
    </row>
    <row r="451" spans="1:10" s="8" customFormat="1" x14ac:dyDescent="0.25">
      <c r="A451" s="338" t="s">
        <v>218</v>
      </c>
      <c r="B451" s="339"/>
      <c r="C451" s="339"/>
      <c r="D451" s="339"/>
      <c r="E451" s="339"/>
      <c r="F451" s="339"/>
      <c r="G451" s="239">
        <f>(G450)*0.2</f>
        <v>68.011520000000004</v>
      </c>
      <c r="H451" s="117"/>
      <c r="I451" s="118"/>
      <c r="J451" s="183"/>
    </row>
    <row r="452" spans="1:10" s="8" customFormat="1" x14ac:dyDescent="0.25">
      <c r="A452" s="338" t="s">
        <v>219</v>
      </c>
      <c r="B452" s="339"/>
      <c r="C452" s="339"/>
      <c r="D452" s="339"/>
      <c r="E452" s="339"/>
      <c r="F452" s="339"/>
      <c r="G452" s="238">
        <f>SUM(G450:G451)</f>
        <v>408.06912</v>
      </c>
      <c r="H452" s="117"/>
      <c r="I452" s="118"/>
      <c r="J452" s="183"/>
    </row>
    <row r="453" spans="1:10" s="8" customFormat="1" x14ac:dyDescent="0.25">
      <c r="A453" s="338" t="s">
        <v>220</v>
      </c>
      <c r="B453" s="339"/>
      <c r="C453" s="339"/>
      <c r="D453" s="339"/>
      <c r="E453" s="339"/>
      <c r="F453" s="339"/>
      <c r="G453" s="239">
        <v>1</v>
      </c>
      <c r="H453" s="117"/>
      <c r="I453" s="118"/>
      <c r="J453" s="183"/>
    </row>
    <row r="454" spans="1:10" s="8" customFormat="1" ht="15.75" thickBot="1" x14ac:dyDescent="0.3">
      <c r="A454" s="340" t="s">
        <v>221</v>
      </c>
      <c r="B454" s="341"/>
      <c r="C454" s="341"/>
      <c r="D454" s="341"/>
      <c r="E454" s="341"/>
      <c r="F454" s="341"/>
      <c r="G454" s="240">
        <f>ROUND(G452*G453,2)</f>
        <v>408.07</v>
      </c>
      <c r="H454" s="119"/>
      <c r="I454" s="120"/>
      <c r="J454" s="183"/>
    </row>
    <row r="455" spans="1:10" s="8" customFormat="1" ht="15.75" thickBot="1" x14ac:dyDescent="0.3">
      <c r="J455" s="183"/>
    </row>
    <row r="456" spans="1:10" s="8" customFormat="1" ht="63.75" x14ac:dyDescent="0.25">
      <c r="A456" s="259"/>
      <c r="B456" s="260" t="s">
        <v>800</v>
      </c>
      <c r="C456" s="261" t="s">
        <v>200</v>
      </c>
      <c r="D456" s="261" t="s">
        <v>9</v>
      </c>
      <c r="E456" s="262"/>
      <c r="F456" s="263"/>
      <c r="G456" s="263"/>
      <c r="H456" s="266" t="s">
        <v>268</v>
      </c>
      <c r="I456" s="264" t="s">
        <v>797</v>
      </c>
      <c r="J456" s="183"/>
    </row>
    <row r="457" spans="1:10" s="8" customFormat="1" ht="25.5" x14ac:dyDescent="0.25">
      <c r="A457" s="234" t="s">
        <v>202</v>
      </c>
      <c r="B457" s="78" t="s">
        <v>226</v>
      </c>
      <c r="C457" s="48" t="s">
        <v>204</v>
      </c>
      <c r="D457" s="48" t="s">
        <v>205</v>
      </c>
      <c r="E457" s="235">
        <v>0.5</v>
      </c>
      <c r="F457" s="23">
        <v>22.87</v>
      </c>
      <c r="G457" s="23">
        <f>E457*F457</f>
        <v>11.435</v>
      </c>
      <c r="H457" s="45" t="s">
        <v>140</v>
      </c>
      <c r="I457" s="236">
        <v>88267</v>
      </c>
      <c r="J457" s="183"/>
    </row>
    <row r="458" spans="1:10" s="8" customFormat="1" ht="25.5" x14ac:dyDescent="0.25">
      <c r="A458" s="234" t="s">
        <v>202</v>
      </c>
      <c r="B458" s="78" t="s">
        <v>227</v>
      </c>
      <c r="C458" s="48" t="s">
        <v>204</v>
      </c>
      <c r="D458" s="48" t="s">
        <v>205</v>
      </c>
      <c r="E458" s="235">
        <v>0.5</v>
      </c>
      <c r="F458" s="23">
        <v>17.649999999999999</v>
      </c>
      <c r="G458" s="23">
        <f>E458*F458</f>
        <v>8.8249999999999993</v>
      </c>
      <c r="H458" s="45" t="s">
        <v>140</v>
      </c>
      <c r="I458" s="236">
        <v>88248</v>
      </c>
      <c r="J458" s="183"/>
    </row>
    <row r="459" spans="1:10" s="8" customFormat="1" ht="25.5" x14ac:dyDescent="0.25">
      <c r="A459" s="234" t="s">
        <v>209</v>
      </c>
      <c r="B459" s="78" t="s">
        <v>798</v>
      </c>
      <c r="C459" s="48" t="s">
        <v>211</v>
      </c>
      <c r="D459" s="48" t="s">
        <v>16</v>
      </c>
      <c r="E459" s="235">
        <v>0.5</v>
      </c>
      <c r="F459" s="23">
        <v>37.29</v>
      </c>
      <c r="G459" s="23">
        <f t="shared" ref="G459:G460" si="45">E459*F459</f>
        <v>18.645</v>
      </c>
      <c r="H459" s="45" t="s">
        <v>140</v>
      </c>
      <c r="I459" s="236">
        <v>4823</v>
      </c>
      <c r="J459" s="183"/>
    </row>
    <row r="460" spans="1:10" s="8" customFormat="1" ht="25.5" x14ac:dyDescent="0.25">
      <c r="A460" s="234" t="s">
        <v>209</v>
      </c>
      <c r="B460" s="78" t="s">
        <v>799</v>
      </c>
      <c r="C460" s="48" t="s">
        <v>211</v>
      </c>
      <c r="D460" s="48" t="s">
        <v>9</v>
      </c>
      <c r="E460" s="235">
        <v>1</v>
      </c>
      <c r="F460" s="23">
        <v>99.42</v>
      </c>
      <c r="G460" s="23">
        <f t="shared" si="45"/>
        <v>99.42</v>
      </c>
      <c r="H460" s="45" t="s">
        <v>140</v>
      </c>
      <c r="I460" s="236">
        <v>1744</v>
      </c>
      <c r="J460" s="183"/>
    </row>
    <row r="461" spans="1:10" s="8" customFormat="1" x14ac:dyDescent="0.25">
      <c r="A461" s="338" t="s">
        <v>217</v>
      </c>
      <c r="B461" s="339"/>
      <c r="C461" s="339"/>
      <c r="D461" s="339"/>
      <c r="E461" s="339"/>
      <c r="F461" s="339"/>
      <c r="G461" s="238">
        <f>SUM(G457:G460)</f>
        <v>138.32499999999999</v>
      </c>
      <c r="H461" s="117"/>
      <c r="I461" s="118"/>
      <c r="J461" s="183"/>
    </row>
    <row r="462" spans="1:10" s="8" customFormat="1" x14ac:dyDescent="0.25">
      <c r="A462" s="338" t="s">
        <v>218</v>
      </c>
      <c r="B462" s="339"/>
      <c r="C462" s="339"/>
      <c r="D462" s="339"/>
      <c r="E462" s="339"/>
      <c r="F462" s="339"/>
      <c r="G462" s="239">
        <f>(G461)*0.2</f>
        <v>27.664999999999999</v>
      </c>
      <c r="H462" s="117"/>
      <c r="I462" s="118"/>
      <c r="J462" s="183"/>
    </row>
    <row r="463" spans="1:10" s="8" customFormat="1" x14ac:dyDescent="0.25">
      <c r="A463" s="338" t="s">
        <v>219</v>
      </c>
      <c r="B463" s="339"/>
      <c r="C463" s="339"/>
      <c r="D463" s="339"/>
      <c r="E463" s="339"/>
      <c r="F463" s="339"/>
      <c r="G463" s="238">
        <f>SUM(G461:G462)</f>
        <v>165.98999999999998</v>
      </c>
      <c r="H463" s="117"/>
      <c r="I463" s="118"/>
      <c r="J463" s="183"/>
    </row>
    <row r="464" spans="1:10" s="8" customFormat="1" x14ac:dyDescent="0.25">
      <c r="A464" s="338" t="s">
        <v>220</v>
      </c>
      <c r="B464" s="339"/>
      <c r="C464" s="339"/>
      <c r="D464" s="339"/>
      <c r="E464" s="339"/>
      <c r="F464" s="339"/>
      <c r="G464" s="239">
        <v>1</v>
      </c>
      <c r="H464" s="117"/>
      <c r="I464" s="118"/>
      <c r="J464" s="183"/>
    </row>
    <row r="465" spans="1:10" s="8" customFormat="1" ht="15.75" thickBot="1" x14ac:dyDescent="0.3">
      <c r="A465" s="340" t="s">
        <v>221</v>
      </c>
      <c r="B465" s="341"/>
      <c r="C465" s="341"/>
      <c r="D465" s="341"/>
      <c r="E465" s="341"/>
      <c r="F465" s="341"/>
      <c r="G465" s="240">
        <f>ROUND(G463*G464,2)</f>
        <v>165.99</v>
      </c>
      <c r="H465" s="119"/>
      <c r="I465" s="120"/>
      <c r="J465" s="183"/>
    </row>
    <row r="466" spans="1:10" s="8" customFormat="1" ht="15.75" thickBot="1" x14ac:dyDescent="0.3">
      <c r="J466" s="183"/>
    </row>
    <row r="467" spans="1:10" s="8" customFormat="1" ht="76.5" x14ac:dyDescent="0.25">
      <c r="A467" s="265"/>
      <c r="B467" s="360" t="s">
        <v>480</v>
      </c>
      <c r="C467" s="261" t="s">
        <v>200</v>
      </c>
      <c r="D467" s="261" t="s">
        <v>481</v>
      </c>
      <c r="E467" s="262"/>
      <c r="F467" s="263"/>
      <c r="G467" s="263"/>
      <c r="H467" s="261" t="s">
        <v>141</v>
      </c>
      <c r="I467" s="264" t="s">
        <v>482</v>
      </c>
      <c r="J467" s="183"/>
    </row>
    <row r="468" spans="1:10" s="8" customFormat="1" ht="25.5" x14ac:dyDescent="0.25">
      <c r="A468" s="234" t="s">
        <v>202</v>
      </c>
      <c r="B468" s="78" t="s">
        <v>226</v>
      </c>
      <c r="C468" s="48" t="s">
        <v>204</v>
      </c>
      <c r="D468" s="48" t="s">
        <v>205</v>
      </c>
      <c r="E468" s="235">
        <v>4.5</v>
      </c>
      <c r="F468" s="23">
        <v>22.87</v>
      </c>
      <c r="G468" s="23">
        <f>E468*F468</f>
        <v>102.91500000000001</v>
      </c>
      <c r="H468" s="45" t="s">
        <v>140</v>
      </c>
      <c r="I468" s="236">
        <v>88267</v>
      </c>
      <c r="J468" s="183"/>
    </row>
    <row r="469" spans="1:10" s="8" customFormat="1" ht="25.5" x14ac:dyDescent="0.25">
      <c r="A469" s="234" t="s">
        <v>202</v>
      </c>
      <c r="B469" s="78" t="s">
        <v>227</v>
      </c>
      <c r="C469" s="48" t="s">
        <v>204</v>
      </c>
      <c r="D469" s="48" t="s">
        <v>205</v>
      </c>
      <c r="E469" s="235">
        <v>4.5</v>
      </c>
      <c r="F469" s="23">
        <v>17.649999999999999</v>
      </c>
      <c r="G469" s="23">
        <f>E469*F469</f>
        <v>79.424999999999997</v>
      </c>
      <c r="H469" s="45" t="s">
        <v>140</v>
      </c>
      <c r="I469" s="236">
        <v>88248</v>
      </c>
      <c r="J469" s="183"/>
    </row>
    <row r="470" spans="1:10" s="8" customFormat="1" ht="25.5" x14ac:dyDescent="0.25">
      <c r="A470" s="234" t="s">
        <v>202</v>
      </c>
      <c r="B470" s="78" t="s">
        <v>286</v>
      </c>
      <c r="C470" s="48" t="s">
        <v>204</v>
      </c>
      <c r="D470" s="48" t="s">
        <v>205</v>
      </c>
      <c r="E470" s="235">
        <v>0.75</v>
      </c>
      <c r="F470" s="23">
        <v>22.81</v>
      </c>
      <c r="G470" s="23">
        <f t="shared" ref="G470:G489" si="46">E470*F470</f>
        <v>17.107499999999998</v>
      </c>
      <c r="H470" s="45" t="s">
        <v>140</v>
      </c>
      <c r="I470" s="236">
        <v>88309</v>
      </c>
      <c r="J470" s="183"/>
    </row>
    <row r="471" spans="1:10" s="8" customFormat="1" ht="25.5" x14ac:dyDescent="0.25">
      <c r="A471" s="234" t="s">
        <v>202</v>
      </c>
      <c r="B471" s="78" t="s">
        <v>208</v>
      </c>
      <c r="C471" s="48" t="s">
        <v>204</v>
      </c>
      <c r="D471" s="48" t="s">
        <v>205</v>
      </c>
      <c r="E471" s="235">
        <v>0.75</v>
      </c>
      <c r="F471" s="23">
        <v>19.63</v>
      </c>
      <c r="G471" s="23">
        <f t="shared" si="46"/>
        <v>14.7225</v>
      </c>
      <c r="H471" s="45" t="s">
        <v>140</v>
      </c>
      <c r="I471" s="236">
        <v>88316</v>
      </c>
      <c r="J471" s="183"/>
    </row>
    <row r="472" spans="1:10" s="8" customFormat="1" ht="25.5" x14ac:dyDescent="0.25">
      <c r="A472" s="234" t="s">
        <v>209</v>
      </c>
      <c r="B472" s="78" t="s">
        <v>287</v>
      </c>
      <c r="C472" s="48" t="s">
        <v>211</v>
      </c>
      <c r="D472" s="48" t="s">
        <v>11</v>
      </c>
      <c r="E472" s="235">
        <v>5.0000000000000001E-3</v>
      </c>
      <c r="F472" s="23">
        <v>62</v>
      </c>
      <c r="G472" s="23">
        <f t="shared" si="46"/>
        <v>0.31</v>
      </c>
      <c r="H472" s="45" t="s">
        <v>140</v>
      </c>
      <c r="I472" s="236">
        <v>370</v>
      </c>
      <c r="J472" s="183"/>
    </row>
    <row r="473" spans="1:10" s="8" customFormat="1" ht="25.5" x14ac:dyDescent="0.25">
      <c r="A473" s="234" t="s">
        <v>209</v>
      </c>
      <c r="B473" s="78" t="s">
        <v>288</v>
      </c>
      <c r="C473" s="48" t="s">
        <v>211</v>
      </c>
      <c r="D473" s="48" t="s">
        <v>16</v>
      </c>
      <c r="E473" s="235">
        <v>1</v>
      </c>
      <c r="F473" s="23">
        <v>0.56000000000000005</v>
      </c>
      <c r="G473" s="23">
        <f t="shared" si="46"/>
        <v>0.56000000000000005</v>
      </c>
      <c r="H473" s="45" t="s">
        <v>140</v>
      </c>
      <c r="I473" s="236">
        <v>1379</v>
      </c>
      <c r="J473" s="183"/>
    </row>
    <row r="474" spans="1:10" s="8" customFormat="1" ht="25.5" x14ac:dyDescent="0.25">
      <c r="A474" s="234" t="s">
        <v>209</v>
      </c>
      <c r="B474" s="78" t="s">
        <v>321</v>
      </c>
      <c r="C474" s="48" t="s">
        <v>211</v>
      </c>
      <c r="D474" s="48" t="s">
        <v>9</v>
      </c>
      <c r="E474" s="235">
        <v>7</v>
      </c>
      <c r="F474" s="23">
        <v>0.64</v>
      </c>
      <c r="G474" s="23">
        <f t="shared" si="46"/>
        <v>4.4800000000000004</v>
      </c>
      <c r="H474" s="45" t="s">
        <v>140</v>
      </c>
      <c r="I474" s="244">
        <v>7258</v>
      </c>
      <c r="J474" s="183"/>
    </row>
    <row r="475" spans="1:10" s="8" customFormat="1" ht="25.5" x14ac:dyDescent="0.25">
      <c r="A475" s="234" t="s">
        <v>209</v>
      </c>
      <c r="B475" s="78" t="s">
        <v>486</v>
      </c>
      <c r="C475" s="48" t="s">
        <v>211</v>
      </c>
      <c r="D475" s="48" t="s">
        <v>9</v>
      </c>
      <c r="E475" s="235">
        <v>12</v>
      </c>
      <c r="F475" s="23">
        <v>1.39</v>
      </c>
      <c r="G475" s="23">
        <f t="shared" si="46"/>
        <v>16.68</v>
      </c>
      <c r="H475" s="45" t="s">
        <v>294</v>
      </c>
      <c r="I475" s="244" t="s">
        <v>487</v>
      </c>
      <c r="J475" s="183"/>
    </row>
    <row r="476" spans="1:10" s="8" customFormat="1" ht="25.5" x14ac:dyDescent="0.25">
      <c r="A476" s="234" t="s">
        <v>209</v>
      </c>
      <c r="B476" s="78" t="s">
        <v>488</v>
      </c>
      <c r="C476" s="48" t="s">
        <v>211</v>
      </c>
      <c r="D476" s="48" t="s">
        <v>9</v>
      </c>
      <c r="E476" s="235">
        <v>12</v>
      </c>
      <c r="F476" s="23">
        <v>7.0000000000000007E-2</v>
      </c>
      <c r="G476" s="23">
        <f t="shared" si="46"/>
        <v>0.84000000000000008</v>
      </c>
      <c r="H476" s="45" t="s">
        <v>140</v>
      </c>
      <c r="I476" s="244">
        <v>4375</v>
      </c>
      <c r="J476" s="183"/>
    </row>
    <row r="477" spans="1:10" s="8" customFormat="1" ht="25.5" x14ac:dyDescent="0.25">
      <c r="A477" s="234" t="s">
        <v>209</v>
      </c>
      <c r="B477" s="78" t="s">
        <v>489</v>
      </c>
      <c r="C477" s="48" t="s">
        <v>211</v>
      </c>
      <c r="D477" s="48" t="s">
        <v>9</v>
      </c>
      <c r="E477" s="235">
        <v>2</v>
      </c>
      <c r="F477" s="23">
        <v>249.05</v>
      </c>
      <c r="G477" s="23">
        <f t="shared" si="46"/>
        <v>498.1</v>
      </c>
      <c r="H477" s="45" t="s">
        <v>294</v>
      </c>
      <c r="I477" s="244" t="s">
        <v>490</v>
      </c>
      <c r="J477" s="183"/>
    </row>
    <row r="478" spans="1:10" s="8" customFormat="1" ht="25.5" x14ac:dyDescent="0.25">
      <c r="A478" s="234" t="s">
        <v>209</v>
      </c>
      <c r="B478" s="78" t="s">
        <v>491</v>
      </c>
      <c r="C478" s="48" t="s">
        <v>211</v>
      </c>
      <c r="D478" s="48" t="s">
        <v>16</v>
      </c>
      <c r="E478" s="235">
        <v>0.25</v>
      </c>
      <c r="F478" s="23">
        <v>11.02</v>
      </c>
      <c r="G478" s="23">
        <f t="shared" si="46"/>
        <v>2.7549999999999999</v>
      </c>
      <c r="H478" s="45" t="s">
        <v>140</v>
      </c>
      <c r="I478" s="244">
        <v>10498</v>
      </c>
      <c r="J478" s="183"/>
    </row>
    <row r="479" spans="1:10" s="8" customFormat="1" ht="25.5" x14ac:dyDescent="0.25">
      <c r="A479" s="234" t="s">
        <v>209</v>
      </c>
      <c r="B479" s="78" t="s">
        <v>492</v>
      </c>
      <c r="C479" s="48" t="s">
        <v>211</v>
      </c>
      <c r="D479" s="48" t="s">
        <v>9</v>
      </c>
      <c r="E479" s="235">
        <v>1</v>
      </c>
      <c r="F479" s="23">
        <v>10.29</v>
      </c>
      <c r="G479" s="23">
        <f t="shared" si="46"/>
        <v>10.29</v>
      </c>
      <c r="H479" s="45" t="s">
        <v>294</v>
      </c>
      <c r="I479" s="244" t="s">
        <v>493</v>
      </c>
      <c r="J479" s="183"/>
    </row>
    <row r="480" spans="1:10" s="8" customFormat="1" ht="25.5" x14ac:dyDescent="0.25">
      <c r="A480" s="234" t="s">
        <v>209</v>
      </c>
      <c r="B480" s="78" t="s">
        <v>494</v>
      </c>
      <c r="C480" s="48" t="s">
        <v>211</v>
      </c>
      <c r="D480" s="48" t="s">
        <v>9</v>
      </c>
      <c r="E480" s="235">
        <v>1</v>
      </c>
      <c r="F480" s="23">
        <v>269.89999999999998</v>
      </c>
      <c r="G480" s="23">
        <f t="shared" si="46"/>
        <v>269.89999999999998</v>
      </c>
      <c r="H480" s="45" t="s">
        <v>140</v>
      </c>
      <c r="I480" s="244">
        <v>10228</v>
      </c>
      <c r="J480" s="183"/>
    </row>
    <row r="481" spans="1:10" s="8" customFormat="1" ht="25.5" x14ac:dyDescent="0.25">
      <c r="A481" s="234" t="s">
        <v>209</v>
      </c>
      <c r="B481" s="78" t="s">
        <v>495</v>
      </c>
      <c r="C481" s="48" t="s">
        <v>211</v>
      </c>
      <c r="D481" s="48" t="s">
        <v>9</v>
      </c>
      <c r="E481" s="235">
        <v>1</v>
      </c>
      <c r="F481" s="23">
        <v>563.16</v>
      </c>
      <c r="G481" s="23">
        <f t="shared" si="46"/>
        <v>563.16</v>
      </c>
      <c r="H481" s="45" t="s">
        <v>294</v>
      </c>
      <c r="I481" s="244">
        <v>65503</v>
      </c>
      <c r="J481" s="183"/>
    </row>
    <row r="482" spans="1:10" s="8" customFormat="1" ht="25.5" x14ac:dyDescent="0.25">
      <c r="A482" s="234" t="s">
        <v>209</v>
      </c>
      <c r="B482" s="78" t="s">
        <v>496</v>
      </c>
      <c r="C482" s="48" t="s">
        <v>211</v>
      </c>
      <c r="D482" s="48" t="s">
        <v>9</v>
      </c>
      <c r="E482" s="235">
        <v>1</v>
      </c>
      <c r="F482" s="23">
        <v>42.96</v>
      </c>
      <c r="G482" s="23">
        <f t="shared" si="46"/>
        <v>42.96</v>
      </c>
      <c r="H482" s="45" t="s">
        <v>294</v>
      </c>
      <c r="I482" s="244" t="s">
        <v>497</v>
      </c>
      <c r="J482" s="183"/>
    </row>
    <row r="483" spans="1:10" s="8" customFormat="1" ht="25.5" x14ac:dyDescent="0.25">
      <c r="A483" s="234" t="s">
        <v>209</v>
      </c>
      <c r="B483" s="78" t="s">
        <v>498</v>
      </c>
      <c r="C483" s="48" t="s">
        <v>211</v>
      </c>
      <c r="D483" s="48" t="s">
        <v>9</v>
      </c>
      <c r="E483" s="235">
        <v>1</v>
      </c>
      <c r="F483" s="23">
        <v>95.18</v>
      </c>
      <c r="G483" s="23">
        <f t="shared" si="46"/>
        <v>95.18</v>
      </c>
      <c r="H483" s="45" t="s">
        <v>140</v>
      </c>
      <c r="I483" s="244">
        <v>1370</v>
      </c>
      <c r="J483" s="183"/>
    </row>
    <row r="484" spans="1:10" s="8" customFormat="1" ht="25.5" x14ac:dyDescent="0.25">
      <c r="A484" s="234" t="s">
        <v>209</v>
      </c>
      <c r="B484" s="78" t="s">
        <v>499</v>
      </c>
      <c r="C484" s="48" t="s">
        <v>211</v>
      </c>
      <c r="D484" s="48" t="s">
        <v>9</v>
      </c>
      <c r="E484" s="235">
        <v>1</v>
      </c>
      <c r="F484" s="23">
        <v>42.27</v>
      </c>
      <c r="G484" s="23">
        <f t="shared" si="46"/>
        <v>42.27</v>
      </c>
      <c r="H484" s="45" t="s">
        <v>294</v>
      </c>
      <c r="I484" s="244" t="s">
        <v>500</v>
      </c>
      <c r="J484" s="183"/>
    </row>
    <row r="485" spans="1:10" s="8" customFormat="1" ht="25.5" x14ac:dyDescent="0.25">
      <c r="A485" s="234" t="s">
        <v>209</v>
      </c>
      <c r="B485" s="78" t="s">
        <v>501</v>
      </c>
      <c r="C485" s="48" t="s">
        <v>211</v>
      </c>
      <c r="D485" s="48" t="s">
        <v>9</v>
      </c>
      <c r="E485" s="235">
        <v>1</v>
      </c>
      <c r="F485" s="23">
        <v>12.37</v>
      </c>
      <c r="G485" s="23">
        <f t="shared" si="46"/>
        <v>12.37</v>
      </c>
      <c r="H485" s="45" t="s">
        <v>294</v>
      </c>
      <c r="I485" s="244" t="s">
        <v>502</v>
      </c>
      <c r="J485" s="183"/>
    </row>
    <row r="486" spans="1:10" s="8" customFormat="1" ht="25.5" x14ac:dyDescent="0.25">
      <c r="A486" s="234" t="s">
        <v>209</v>
      </c>
      <c r="B486" s="78" t="s">
        <v>503</v>
      </c>
      <c r="C486" s="48" t="s">
        <v>211</v>
      </c>
      <c r="D486" s="48" t="s">
        <v>9</v>
      </c>
      <c r="E486" s="235">
        <v>1</v>
      </c>
      <c r="F486" s="23">
        <v>275.07</v>
      </c>
      <c r="G486" s="23">
        <f t="shared" si="46"/>
        <v>275.07</v>
      </c>
      <c r="H486" s="45" t="s">
        <v>294</v>
      </c>
      <c r="I486" s="244" t="s">
        <v>504</v>
      </c>
      <c r="J486" s="183"/>
    </row>
    <row r="487" spans="1:10" s="8" customFormat="1" ht="25.5" x14ac:dyDescent="0.25">
      <c r="A487" s="234" t="s">
        <v>209</v>
      </c>
      <c r="B487" s="78" t="s">
        <v>505</v>
      </c>
      <c r="C487" s="48" t="s">
        <v>211</v>
      </c>
      <c r="D487" s="48" t="s">
        <v>9</v>
      </c>
      <c r="E487" s="235">
        <v>1</v>
      </c>
      <c r="F487" s="23">
        <v>6.03</v>
      </c>
      <c r="G487" s="23">
        <f t="shared" si="46"/>
        <v>6.03</v>
      </c>
      <c r="H487" s="45" t="s">
        <v>294</v>
      </c>
      <c r="I487" s="244" t="s">
        <v>506</v>
      </c>
      <c r="J487" s="183"/>
    </row>
    <row r="488" spans="1:10" s="8" customFormat="1" ht="25.5" x14ac:dyDescent="0.25">
      <c r="A488" s="234" t="s">
        <v>209</v>
      </c>
      <c r="B488" s="78" t="s">
        <v>507</v>
      </c>
      <c r="C488" s="48" t="s">
        <v>211</v>
      </c>
      <c r="D488" s="48" t="s">
        <v>9</v>
      </c>
      <c r="E488" s="235">
        <v>3.7600000000000001E-2</v>
      </c>
      <c r="F488" s="23">
        <v>9.73</v>
      </c>
      <c r="G488" s="23">
        <f t="shared" si="46"/>
        <v>0.36584800000000001</v>
      </c>
      <c r="H488" s="45" t="s">
        <v>140</v>
      </c>
      <c r="I488" s="236">
        <v>3148</v>
      </c>
      <c r="J488" s="183"/>
    </row>
    <row r="489" spans="1:10" s="8" customFormat="1" ht="25.5" x14ac:dyDescent="0.25">
      <c r="A489" s="234" t="s">
        <v>209</v>
      </c>
      <c r="B489" s="78" t="s">
        <v>508</v>
      </c>
      <c r="C489" s="48" t="s">
        <v>211</v>
      </c>
      <c r="D489" s="48" t="s">
        <v>9</v>
      </c>
      <c r="E489" s="235">
        <v>1</v>
      </c>
      <c r="F489" s="23">
        <v>1.21</v>
      </c>
      <c r="G489" s="23">
        <f t="shared" si="46"/>
        <v>1.21</v>
      </c>
      <c r="H489" s="45" t="s">
        <v>294</v>
      </c>
      <c r="I489" s="244" t="s">
        <v>509</v>
      </c>
      <c r="J489" s="183"/>
    </row>
    <row r="490" spans="1:10" s="8" customFormat="1" x14ac:dyDescent="0.25">
      <c r="A490" s="338" t="s">
        <v>217</v>
      </c>
      <c r="B490" s="339"/>
      <c r="C490" s="339"/>
      <c r="D490" s="339"/>
      <c r="E490" s="339"/>
      <c r="F490" s="339"/>
      <c r="G490" s="238">
        <f>SUM(G468:G489)</f>
        <v>2056.700848</v>
      </c>
      <c r="H490" s="117"/>
      <c r="I490" s="118"/>
      <c r="J490" s="183"/>
    </row>
    <row r="491" spans="1:10" s="8" customFormat="1" x14ac:dyDescent="0.25">
      <c r="A491" s="338" t="s">
        <v>218</v>
      </c>
      <c r="B491" s="339"/>
      <c r="C491" s="339"/>
      <c r="D491" s="339"/>
      <c r="E491" s="339"/>
      <c r="F491" s="339"/>
      <c r="G491" s="239">
        <f>(G490)*0.2</f>
        <v>411.34016960000002</v>
      </c>
      <c r="H491" s="117"/>
      <c r="I491" s="118"/>
      <c r="J491" s="183"/>
    </row>
    <row r="492" spans="1:10" s="8" customFormat="1" x14ac:dyDescent="0.25">
      <c r="A492" s="338" t="s">
        <v>219</v>
      </c>
      <c r="B492" s="339"/>
      <c r="C492" s="339"/>
      <c r="D492" s="339"/>
      <c r="E492" s="339"/>
      <c r="F492" s="339"/>
      <c r="G492" s="238">
        <f>SUM(G490:G491)</f>
        <v>2468.0410176</v>
      </c>
      <c r="H492" s="117"/>
      <c r="I492" s="118"/>
      <c r="J492" s="183"/>
    </row>
    <row r="493" spans="1:10" s="8" customFormat="1" x14ac:dyDescent="0.25">
      <c r="A493" s="338" t="s">
        <v>220</v>
      </c>
      <c r="B493" s="339"/>
      <c r="C493" s="339"/>
      <c r="D493" s="339"/>
      <c r="E493" s="339"/>
      <c r="F493" s="339"/>
      <c r="G493" s="239">
        <v>1</v>
      </c>
      <c r="H493" s="117"/>
      <c r="I493" s="118"/>
      <c r="J493" s="183"/>
    </row>
    <row r="494" spans="1:10" s="8" customFormat="1" ht="15.75" thickBot="1" x14ac:dyDescent="0.3">
      <c r="A494" s="340" t="s">
        <v>221</v>
      </c>
      <c r="B494" s="341"/>
      <c r="C494" s="341"/>
      <c r="D494" s="341"/>
      <c r="E494" s="341"/>
      <c r="F494" s="341"/>
      <c r="G494" s="240">
        <f>ROUND(G492*G493,2)</f>
        <v>2468.04</v>
      </c>
      <c r="H494" s="119"/>
      <c r="I494" s="120"/>
      <c r="J494" s="183"/>
    </row>
    <row r="495" spans="1:10" s="8" customFormat="1" ht="15.75" thickBot="1" x14ac:dyDescent="0.3">
      <c r="A495" s="350"/>
      <c r="B495" s="350"/>
      <c r="C495" s="350"/>
      <c r="D495" s="350"/>
      <c r="E495" s="350"/>
      <c r="F495" s="350"/>
      <c r="G495" s="350"/>
      <c r="H495" s="350"/>
      <c r="I495" s="350"/>
      <c r="J495" s="183"/>
    </row>
    <row r="496" spans="1:10" s="8" customFormat="1" ht="76.5" x14ac:dyDescent="0.25">
      <c r="A496" s="265"/>
      <c r="B496" s="360" t="s">
        <v>484</v>
      </c>
      <c r="C496" s="261" t="s">
        <v>200</v>
      </c>
      <c r="D496" s="261" t="s">
        <v>481</v>
      </c>
      <c r="E496" s="262"/>
      <c r="F496" s="263"/>
      <c r="G496" s="263"/>
      <c r="H496" s="261" t="s">
        <v>141</v>
      </c>
      <c r="I496" s="264" t="s">
        <v>485</v>
      </c>
      <c r="J496" s="183"/>
    </row>
    <row r="497" spans="1:10" s="8" customFormat="1" ht="25.5" x14ac:dyDescent="0.25">
      <c r="A497" s="234" t="s">
        <v>202</v>
      </c>
      <c r="B497" s="78" t="s">
        <v>226</v>
      </c>
      <c r="C497" s="48" t="s">
        <v>204</v>
      </c>
      <c r="D497" s="48" t="s">
        <v>205</v>
      </c>
      <c r="E497" s="235">
        <v>2.5</v>
      </c>
      <c r="F497" s="23">
        <v>22.87</v>
      </c>
      <c r="G497" s="23">
        <f>E497*F497</f>
        <v>57.175000000000004</v>
      </c>
      <c r="H497" s="45" t="s">
        <v>140</v>
      </c>
      <c r="I497" s="236">
        <v>88267</v>
      </c>
      <c r="J497" s="183"/>
    </row>
    <row r="498" spans="1:10" s="8" customFormat="1" ht="25.5" x14ac:dyDescent="0.25">
      <c r="A498" s="234" t="s">
        <v>202</v>
      </c>
      <c r="B498" s="78" t="s">
        <v>227</v>
      </c>
      <c r="C498" s="48" t="s">
        <v>204</v>
      </c>
      <c r="D498" s="48" t="s">
        <v>205</v>
      </c>
      <c r="E498" s="235">
        <v>2.5</v>
      </c>
      <c r="F498" s="23">
        <v>17.649999999999999</v>
      </c>
      <c r="G498" s="23">
        <f>E498*F498</f>
        <v>44.125</v>
      </c>
      <c r="H498" s="45" t="s">
        <v>140</v>
      </c>
      <c r="I498" s="236">
        <v>88248</v>
      </c>
      <c r="J498" s="183"/>
    </row>
    <row r="499" spans="1:10" s="8" customFormat="1" ht="25.5" x14ac:dyDescent="0.25">
      <c r="A499" s="234" t="s">
        <v>202</v>
      </c>
      <c r="B499" s="78" t="s">
        <v>286</v>
      </c>
      <c r="C499" s="48" t="s">
        <v>204</v>
      </c>
      <c r="D499" s="48" t="s">
        <v>205</v>
      </c>
      <c r="E499" s="235">
        <v>1</v>
      </c>
      <c r="F499" s="23">
        <v>22.81</v>
      </c>
      <c r="G499" s="23">
        <f t="shared" ref="G499:G511" si="47">E499*F499</f>
        <v>22.81</v>
      </c>
      <c r="H499" s="45" t="s">
        <v>140</v>
      </c>
      <c r="I499" s="236">
        <v>88309</v>
      </c>
      <c r="J499" s="183"/>
    </row>
    <row r="500" spans="1:10" s="8" customFormat="1" ht="25.5" x14ac:dyDescent="0.25">
      <c r="A500" s="234" t="s">
        <v>202</v>
      </c>
      <c r="B500" s="78" t="s">
        <v>208</v>
      </c>
      <c r="C500" s="48" t="s">
        <v>204</v>
      </c>
      <c r="D500" s="48" t="s">
        <v>205</v>
      </c>
      <c r="E500" s="235">
        <v>1</v>
      </c>
      <c r="F500" s="23">
        <v>19.63</v>
      </c>
      <c r="G500" s="23">
        <f t="shared" si="47"/>
        <v>19.63</v>
      </c>
      <c r="H500" s="45" t="s">
        <v>140</v>
      </c>
      <c r="I500" s="236">
        <v>88316</v>
      </c>
      <c r="J500" s="183"/>
    </row>
    <row r="501" spans="1:10" s="8" customFormat="1" ht="25.5" x14ac:dyDescent="0.25">
      <c r="A501" s="234" t="s">
        <v>209</v>
      </c>
      <c r="B501" s="78" t="s">
        <v>486</v>
      </c>
      <c r="C501" s="48" t="s">
        <v>211</v>
      </c>
      <c r="D501" s="48" t="s">
        <v>9</v>
      </c>
      <c r="E501" s="235">
        <v>12</v>
      </c>
      <c r="F501" s="23">
        <v>1.39</v>
      </c>
      <c r="G501" s="23">
        <f t="shared" si="47"/>
        <v>16.68</v>
      </c>
      <c r="H501" s="45" t="s">
        <v>294</v>
      </c>
      <c r="I501" s="244" t="s">
        <v>487</v>
      </c>
      <c r="J501" s="183"/>
    </row>
    <row r="502" spans="1:10" s="8" customFormat="1" ht="25.5" x14ac:dyDescent="0.25">
      <c r="A502" s="234" t="s">
        <v>209</v>
      </c>
      <c r="B502" s="78" t="s">
        <v>488</v>
      </c>
      <c r="C502" s="48" t="s">
        <v>211</v>
      </c>
      <c r="D502" s="48" t="s">
        <v>9</v>
      </c>
      <c r="E502" s="235">
        <v>12</v>
      </c>
      <c r="F502" s="23">
        <v>7.0000000000000007E-2</v>
      </c>
      <c r="G502" s="23">
        <f t="shared" si="47"/>
        <v>0.84000000000000008</v>
      </c>
      <c r="H502" s="45" t="s">
        <v>140</v>
      </c>
      <c r="I502" s="244">
        <v>4375</v>
      </c>
      <c r="J502" s="183"/>
    </row>
    <row r="503" spans="1:10" s="8" customFormat="1" ht="25.5" x14ac:dyDescent="0.25">
      <c r="A503" s="234" t="s">
        <v>209</v>
      </c>
      <c r="B503" s="78" t="s">
        <v>510</v>
      </c>
      <c r="C503" s="48" t="s">
        <v>211</v>
      </c>
      <c r="D503" s="48" t="s">
        <v>511</v>
      </c>
      <c r="E503" s="235">
        <v>0.5</v>
      </c>
      <c r="F503" s="23">
        <v>3.28</v>
      </c>
      <c r="G503" s="23">
        <f t="shared" si="47"/>
        <v>1.64</v>
      </c>
      <c r="H503" s="45" t="s">
        <v>294</v>
      </c>
      <c r="I503" s="244" t="s">
        <v>512</v>
      </c>
      <c r="J503" s="183"/>
    </row>
    <row r="504" spans="1:10" s="8" customFormat="1" ht="25.5" x14ac:dyDescent="0.25">
      <c r="A504" s="234" t="s">
        <v>209</v>
      </c>
      <c r="B504" s="78" t="s">
        <v>513</v>
      </c>
      <c r="C504" s="48" t="s">
        <v>211</v>
      </c>
      <c r="D504" s="48" t="s">
        <v>9</v>
      </c>
      <c r="E504" s="235">
        <v>1</v>
      </c>
      <c r="F504" s="23">
        <v>441.07</v>
      </c>
      <c r="G504" s="23">
        <f t="shared" si="47"/>
        <v>441.07</v>
      </c>
      <c r="H504" s="45" t="s">
        <v>294</v>
      </c>
      <c r="I504" s="244" t="s">
        <v>514</v>
      </c>
      <c r="J504" s="183"/>
    </row>
    <row r="505" spans="1:10" s="8" customFormat="1" ht="25.5" x14ac:dyDescent="0.25">
      <c r="A505" s="234" t="s">
        <v>209</v>
      </c>
      <c r="B505" s="78" t="s">
        <v>515</v>
      </c>
      <c r="C505" s="48" t="s">
        <v>211</v>
      </c>
      <c r="D505" s="48" t="s">
        <v>9</v>
      </c>
      <c r="E505" s="235">
        <v>1</v>
      </c>
      <c r="F505" s="23">
        <v>35.47</v>
      </c>
      <c r="G505" s="23">
        <f t="shared" si="47"/>
        <v>35.47</v>
      </c>
      <c r="H505" s="45" t="s">
        <v>294</v>
      </c>
      <c r="I505" s="244" t="s">
        <v>516</v>
      </c>
      <c r="J505" s="183"/>
    </row>
    <row r="506" spans="1:10" s="8" customFormat="1" ht="25.5" x14ac:dyDescent="0.25">
      <c r="A506" s="234" t="s">
        <v>209</v>
      </c>
      <c r="B506" s="78" t="s">
        <v>517</v>
      </c>
      <c r="C506" s="48" t="s">
        <v>211</v>
      </c>
      <c r="D506" s="48" t="s">
        <v>9</v>
      </c>
      <c r="E506" s="235">
        <v>1</v>
      </c>
      <c r="F506" s="23">
        <v>16.760000000000002</v>
      </c>
      <c r="G506" s="23">
        <f t="shared" si="47"/>
        <v>16.760000000000002</v>
      </c>
      <c r="H506" s="45" t="s">
        <v>140</v>
      </c>
      <c r="I506" s="244">
        <v>6149</v>
      </c>
      <c r="J506" s="183"/>
    </row>
    <row r="507" spans="1:10" s="8" customFormat="1" ht="25.5" x14ac:dyDescent="0.25">
      <c r="A507" s="234" t="s">
        <v>209</v>
      </c>
      <c r="B507" s="78" t="s">
        <v>518</v>
      </c>
      <c r="C507" s="48" t="s">
        <v>211</v>
      </c>
      <c r="D507" s="48" t="s">
        <v>9</v>
      </c>
      <c r="E507" s="235">
        <v>1</v>
      </c>
      <c r="F507" s="23">
        <v>318.95</v>
      </c>
      <c r="G507" s="23">
        <f t="shared" si="47"/>
        <v>318.95</v>
      </c>
      <c r="H507" s="45" t="s">
        <v>294</v>
      </c>
      <c r="I507" s="244" t="s">
        <v>519</v>
      </c>
      <c r="J507" s="183"/>
    </row>
    <row r="508" spans="1:10" s="8" customFormat="1" ht="25.5" x14ac:dyDescent="0.25">
      <c r="A508" s="234" t="s">
        <v>209</v>
      </c>
      <c r="B508" s="78" t="s">
        <v>520</v>
      </c>
      <c r="C508" s="48" t="s">
        <v>211</v>
      </c>
      <c r="D508" s="48" t="s">
        <v>9</v>
      </c>
      <c r="E508" s="235">
        <v>1</v>
      </c>
      <c r="F508" s="23">
        <v>44.28</v>
      </c>
      <c r="G508" s="23">
        <f t="shared" si="47"/>
        <v>44.28</v>
      </c>
      <c r="H508" s="45" t="s">
        <v>294</v>
      </c>
      <c r="I508" s="244" t="s">
        <v>521</v>
      </c>
      <c r="J508" s="183"/>
    </row>
    <row r="509" spans="1:10" s="8" customFormat="1" ht="25.5" x14ac:dyDescent="0.25">
      <c r="A509" s="234" t="s">
        <v>209</v>
      </c>
      <c r="B509" s="78" t="s">
        <v>522</v>
      </c>
      <c r="C509" s="48" t="s">
        <v>211</v>
      </c>
      <c r="D509" s="48" t="s">
        <v>9</v>
      </c>
      <c r="E509" s="235">
        <v>1</v>
      </c>
      <c r="F509" s="23">
        <v>41.97</v>
      </c>
      <c r="G509" s="23">
        <f t="shared" si="47"/>
        <v>41.97</v>
      </c>
      <c r="H509" s="45" t="s">
        <v>294</v>
      </c>
      <c r="I509" s="244" t="s">
        <v>523</v>
      </c>
      <c r="J509" s="183"/>
    </row>
    <row r="510" spans="1:10" s="8" customFormat="1" ht="25.5" x14ac:dyDescent="0.25">
      <c r="A510" s="234" t="s">
        <v>209</v>
      </c>
      <c r="B510" s="78" t="s">
        <v>524</v>
      </c>
      <c r="C510" s="48" t="s">
        <v>211</v>
      </c>
      <c r="D510" s="48" t="s">
        <v>9</v>
      </c>
      <c r="E510" s="235">
        <v>1</v>
      </c>
      <c r="F510" s="23">
        <v>176.89</v>
      </c>
      <c r="G510" s="23">
        <f t="shared" si="47"/>
        <v>176.89</v>
      </c>
      <c r="H510" s="45" t="s">
        <v>294</v>
      </c>
      <c r="I510" s="244" t="s">
        <v>525</v>
      </c>
      <c r="J510" s="183"/>
    </row>
    <row r="511" spans="1:10" s="8" customFormat="1" ht="25.5" x14ac:dyDescent="0.25">
      <c r="A511" s="234" t="s">
        <v>209</v>
      </c>
      <c r="B511" s="78" t="s">
        <v>507</v>
      </c>
      <c r="C511" s="48" t="s">
        <v>211</v>
      </c>
      <c r="D511" s="48" t="s">
        <v>9</v>
      </c>
      <c r="E511" s="235">
        <v>6.4000000000000003E-3</v>
      </c>
      <c r="F511" s="23">
        <v>9.73</v>
      </c>
      <c r="G511" s="23">
        <f t="shared" si="47"/>
        <v>6.2272000000000008E-2</v>
      </c>
      <c r="H511" s="45" t="s">
        <v>140</v>
      </c>
      <c r="I511" s="236">
        <v>3148</v>
      </c>
      <c r="J511" s="183"/>
    </row>
    <row r="512" spans="1:10" s="8" customFormat="1" x14ac:dyDescent="0.25">
      <c r="A512" s="338" t="s">
        <v>217</v>
      </c>
      <c r="B512" s="339"/>
      <c r="C512" s="339"/>
      <c r="D512" s="339"/>
      <c r="E512" s="339"/>
      <c r="F512" s="339"/>
      <c r="G512" s="238">
        <f>SUM(G497:G511)</f>
        <v>1238.3522719999999</v>
      </c>
      <c r="H512" s="117"/>
      <c r="I512" s="118"/>
      <c r="J512" s="183"/>
    </row>
    <row r="513" spans="1:10" s="8" customFormat="1" x14ac:dyDescent="0.25">
      <c r="A513" s="338" t="s">
        <v>218</v>
      </c>
      <c r="B513" s="339"/>
      <c r="C513" s="339"/>
      <c r="D513" s="339"/>
      <c r="E513" s="339"/>
      <c r="F513" s="339"/>
      <c r="G513" s="239">
        <f>(G512)*0.2</f>
        <v>247.67045439999998</v>
      </c>
      <c r="H513" s="117"/>
      <c r="I513" s="118"/>
      <c r="J513" s="183"/>
    </row>
    <row r="514" spans="1:10" s="8" customFormat="1" x14ac:dyDescent="0.25">
      <c r="A514" s="338" t="s">
        <v>219</v>
      </c>
      <c r="B514" s="339"/>
      <c r="C514" s="339"/>
      <c r="D514" s="339"/>
      <c r="E514" s="339"/>
      <c r="F514" s="339"/>
      <c r="G514" s="238">
        <f>SUM(G512:G513)</f>
        <v>1486.0227263999998</v>
      </c>
      <c r="H514" s="117"/>
      <c r="I514" s="118"/>
      <c r="J514" s="183"/>
    </row>
    <row r="515" spans="1:10" s="8" customFormat="1" x14ac:dyDescent="0.25">
      <c r="A515" s="338" t="s">
        <v>220</v>
      </c>
      <c r="B515" s="339"/>
      <c r="C515" s="339"/>
      <c r="D515" s="339"/>
      <c r="E515" s="339"/>
      <c r="F515" s="339"/>
      <c r="G515" s="239">
        <v>1</v>
      </c>
      <c r="H515" s="117"/>
      <c r="I515" s="118"/>
      <c r="J515" s="183"/>
    </row>
    <row r="516" spans="1:10" s="8" customFormat="1" ht="15.75" thickBot="1" x14ac:dyDescent="0.3">
      <c r="A516" s="340" t="s">
        <v>221</v>
      </c>
      <c r="B516" s="341"/>
      <c r="C516" s="341"/>
      <c r="D516" s="341"/>
      <c r="E516" s="341"/>
      <c r="F516" s="341"/>
      <c r="G516" s="240">
        <f>ROUND(G514*G515,2)</f>
        <v>1486.02</v>
      </c>
      <c r="H516" s="119"/>
      <c r="I516" s="120"/>
      <c r="J516" s="183"/>
    </row>
    <row r="517" spans="1:10" s="8" customFormat="1" ht="15.75" thickBot="1" x14ac:dyDescent="0.3">
      <c r="J517" s="183"/>
    </row>
    <row r="518" spans="1:10" ht="63.75" x14ac:dyDescent="0.25">
      <c r="A518" s="259"/>
      <c r="B518" s="260" t="s">
        <v>43</v>
      </c>
      <c r="C518" s="261" t="s">
        <v>200</v>
      </c>
      <c r="D518" s="261" t="s">
        <v>9</v>
      </c>
      <c r="E518" s="262"/>
      <c r="F518" s="263"/>
      <c r="G518" s="263"/>
      <c r="H518" s="261" t="s">
        <v>271</v>
      </c>
      <c r="I518" s="264" t="s">
        <v>42</v>
      </c>
    </row>
    <row r="519" spans="1:10" ht="25.5" x14ac:dyDescent="0.25">
      <c r="A519" s="234" t="s">
        <v>202</v>
      </c>
      <c r="B519" s="78" t="s">
        <v>224</v>
      </c>
      <c r="C519" s="48" t="s">
        <v>204</v>
      </c>
      <c r="D519" s="48" t="s">
        <v>205</v>
      </c>
      <c r="E519" s="235">
        <v>0.9</v>
      </c>
      <c r="F519" s="23">
        <v>23.58</v>
      </c>
      <c r="G519" s="23">
        <f t="shared" ref="G519:G521" si="48">E519*F519</f>
        <v>21.221999999999998</v>
      </c>
      <c r="H519" s="45" t="s">
        <v>140</v>
      </c>
      <c r="I519" s="236">
        <v>88264</v>
      </c>
    </row>
    <row r="520" spans="1:10" ht="25.5" x14ac:dyDescent="0.25">
      <c r="A520" s="234" t="s">
        <v>202</v>
      </c>
      <c r="B520" s="78" t="s">
        <v>225</v>
      </c>
      <c r="C520" s="48" t="s">
        <v>204</v>
      </c>
      <c r="D520" s="48" t="s">
        <v>205</v>
      </c>
      <c r="E520" s="235">
        <v>0.9</v>
      </c>
      <c r="F520" s="23">
        <v>18.2</v>
      </c>
      <c r="G520" s="23">
        <f t="shared" si="48"/>
        <v>16.38</v>
      </c>
      <c r="H520" s="45" t="s">
        <v>140</v>
      </c>
      <c r="I520" s="236">
        <v>88247</v>
      </c>
    </row>
    <row r="521" spans="1:10" ht="25.5" x14ac:dyDescent="0.25">
      <c r="A521" s="234" t="s">
        <v>209</v>
      </c>
      <c r="B521" s="78" t="s">
        <v>282</v>
      </c>
      <c r="C521" s="48" t="s">
        <v>211</v>
      </c>
      <c r="D521" s="48" t="s">
        <v>9</v>
      </c>
      <c r="E521" s="235">
        <v>1</v>
      </c>
      <c r="F521" s="23">
        <v>61.01</v>
      </c>
      <c r="G521" s="23">
        <f t="shared" si="48"/>
        <v>61.01</v>
      </c>
      <c r="H521" s="45" t="s">
        <v>140</v>
      </c>
      <c r="I521" s="236">
        <v>39465</v>
      </c>
    </row>
    <row r="522" spans="1:10" s="8" customFormat="1" x14ac:dyDescent="0.25">
      <c r="A522" s="338" t="s">
        <v>217</v>
      </c>
      <c r="B522" s="339"/>
      <c r="C522" s="339"/>
      <c r="D522" s="339"/>
      <c r="E522" s="339"/>
      <c r="F522" s="339"/>
      <c r="G522" s="238">
        <f>SUM(G519:G521)</f>
        <v>98.611999999999995</v>
      </c>
      <c r="H522" s="117"/>
      <c r="I522" s="118"/>
      <c r="J522" s="183"/>
    </row>
    <row r="523" spans="1:10" s="8" customFormat="1" x14ac:dyDescent="0.25">
      <c r="A523" s="338" t="s">
        <v>218</v>
      </c>
      <c r="B523" s="339"/>
      <c r="C523" s="339"/>
      <c r="D523" s="339"/>
      <c r="E523" s="339"/>
      <c r="F523" s="339"/>
      <c r="G523" s="239">
        <f>(G522)*0.2</f>
        <v>19.7224</v>
      </c>
      <c r="H523" s="117"/>
      <c r="I523" s="118"/>
      <c r="J523" s="183"/>
    </row>
    <row r="524" spans="1:10" s="8" customFormat="1" x14ac:dyDescent="0.25">
      <c r="A524" s="338" t="s">
        <v>219</v>
      </c>
      <c r="B524" s="339"/>
      <c r="C524" s="339"/>
      <c r="D524" s="339"/>
      <c r="E524" s="339"/>
      <c r="F524" s="339"/>
      <c r="G524" s="238">
        <f>SUM(G522:G523)</f>
        <v>118.33439999999999</v>
      </c>
      <c r="H524" s="117"/>
      <c r="I524" s="118"/>
      <c r="J524" s="183"/>
    </row>
    <row r="525" spans="1:10" s="8" customFormat="1" x14ac:dyDescent="0.25">
      <c r="A525" s="338" t="s">
        <v>220</v>
      </c>
      <c r="B525" s="339"/>
      <c r="C525" s="339"/>
      <c r="D525" s="339"/>
      <c r="E525" s="339"/>
      <c r="F525" s="339"/>
      <c r="G525" s="239">
        <v>1</v>
      </c>
      <c r="H525" s="117"/>
      <c r="I525" s="118"/>
      <c r="J525" s="183"/>
    </row>
    <row r="526" spans="1:10" s="8" customFormat="1" ht="15.75" thickBot="1" x14ac:dyDescent="0.3">
      <c r="A526" s="340" t="s">
        <v>221</v>
      </c>
      <c r="B526" s="341"/>
      <c r="C526" s="341"/>
      <c r="D526" s="341"/>
      <c r="E526" s="341"/>
      <c r="F526" s="341"/>
      <c r="G526" s="240">
        <f>ROUND(G524*G525,2)</f>
        <v>118.33</v>
      </c>
      <c r="H526" s="119"/>
      <c r="I526" s="120"/>
      <c r="J526" s="183"/>
    </row>
    <row r="527" spans="1:10" s="8" customFormat="1" ht="15.75" thickBot="1" x14ac:dyDescent="0.3">
      <c r="J527" s="183"/>
    </row>
    <row r="528" spans="1:10" s="8" customFormat="1" ht="63.75" x14ac:dyDescent="0.25">
      <c r="A528" s="259"/>
      <c r="B528" s="260" t="s">
        <v>46</v>
      </c>
      <c r="C528" s="261" t="s">
        <v>200</v>
      </c>
      <c r="D528" s="261" t="s">
        <v>9</v>
      </c>
      <c r="E528" s="262"/>
      <c r="F528" s="263"/>
      <c r="G528" s="263"/>
      <c r="H528" s="261" t="s">
        <v>271</v>
      </c>
      <c r="I528" s="264" t="s">
        <v>45</v>
      </c>
      <c r="J528" s="183"/>
    </row>
    <row r="529" spans="1:10" s="8" customFormat="1" ht="25.5" x14ac:dyDescent="0.25">
      <c r="A529" s="234" t="s">
        <v>202</v>
      </c>
      <c r="B529" s="78" t="s">
        <v>224</v>
      </c>
      <c r="C529" s="48" t="s">
        <v>204</v>
      </c>
      <c r="D529" s="48" t="s">
        <v>205</v>
      </c>
      <c r="E529" s="235">
        <v>1</v>
      </c>
      <c r="F529" s="23">
        <v>23.58</v>
      </c>
      <c r="G529" s="23">
        <f t="shared" ref="G529:G531" si="49">E529*F529</f>
        <v>23.58</v>
      </c>
      <c r="H529" s="45" t="s">
        <v>140</v>
      </c>
      <c r="I529" s="236">
        <v>88264</v>
      </c>
      <c r="J529" s="183"/>
    </row>
    <row r="530" spans="1:10" s="8" customFormat="1" ht="25.5" x14ac:dyDescent="0.25">
      <c r="A530" s="234" t="s">
        <v>202</v>
      </c>
      <c r="B530" s="78" t="s">
        <v>225</v>
      </c>
      <c r="C530" s="48" t="s">
        <v>204</v>
      </c>
      <c r="D530" s="48" t="s">
        <v>205</v>
      </c>
      <c r="E530" s="235">
        <v>1</v>
      </c>
      <c r="F530" s="23">
        <v>18.2</v>
      </c>
      <c r="G530" s="23">
        <f t="shared" si="49"/>
        <v>18.2</v>
      </c>
      <c r="H530" s="45" t="s">
        <v>140</v>
      </c>
      <c r="I530" s="236">
        <v>88247</v>
      </c>
      <c r="J530" s="183"/>
    </row>
    <row r="531" spans="1:10" s="8" customFormat="1" ht="25.5" x14ac:dyDescent="0.25">
      <c r="A531" s="234" t="s">
        <v>209</v>
      </c>
      <c r="B531" s="78" t="s">
        <v>283</v>
      </c>
      <c r="C531" s="48" t="s">
        <v>211</v>
      </c>
      <c r="D531" s="48" t="s">
        <v>9</v>
      </c>
      <c r="E531" s="235">
        <v>1</v>
      </c>
      <c r="F531" s="23">
        <v>291.2</v>
      </c>
      <c r="G531" s="23">
        <f t="shared" si="49"/>
        <v>291.2</v>
      </c>
      <c r="H531" s="45" t="s">
        <v>140</v>
      </c>
      <c r="I531" s="236">
        <v>39458</v>
      </c>
      <c r="J531" s="183"/>
    </row>
    <row r="532" spans="1:10" s="8" customFormat="1" x14ac:dyDescent="0.25">
      <c r="A532" s="338" t="s">
        <v>217</v>
      </c>
      <c r="B532" s="339"/>
      <c r="C532" s="339"/>
      <c r="D532" s="339"/>
      <c r="E532" s="339"/>
      <c r="F532" s="339"/>
      <c r="G532" s="238">
        <f>SUM(G529:G531)</f>
        <v>332.98</v>
      </c>
      <c r="H532" s="117"/>
      <c r="I532" s="118"/>
      <c r="J532" s="183"/>
    </row>
    <row r="533" spans="1:10" s="8" customFormat="1" x14ac:dyDescent="0.25">
      <c r="A533" s="338" t="s">
        <v>218</v>
      </c>
      <c r="B533" s="339"/>
      <c r="C533" s="339"/>
      <c r="D533" s="339"/>
      <c r="E533" s="339"/>
      <c r="F533" s="339"/>
      <c r="G533" s="239">
        <f>(G532)*0.2</f>
        <v>66.596000000000004</v>
      </c>
      <c r="H533" s="117"/>
      <c r="I533" s="118"/>
      <c r="J533" s="183"/>
    </row>
    <row r="534" spans="1:10" s="8" customFormat="1" x14ac:dyDescent="0.25">
      <c r="A534" s="338" t="s">
        <v>219</v>
      </c>
      <c r="B534" s="339"/>
      <c r="C534" s="339"/>
      <c r="D534" s="339"/>
      <c r="E534" s="339"/>
      <c r="F534" s="339"/>
      <c r="G534" s="238">
        <f>SUM(G532:G533)</f>
        <v>399.57600000000002</v>
      </c>
      <c r="H534" s="117"/>
      <c r="I534" s="118"/>
      <c r="J534" s="183"/>
    </row>
    <row r="535" spans="1:10" s="8" customFormat="1" x14ac:dyDescent="0.25">
      <c r="A535" s="338" t="s">
        <v>220</v>
      </c>
      <c r="B535" s="339"/>
      <c r="C535" s="339"/>
      <c r="D535" s="339"/>
      <c r="E535" s="339"/>
      <c r="F535" s="339"/>
      <c r="G535" s="239">
        <v>1</v>
      </c>
      <c r="H535" s="117"/>
      <c r="I535" s="118"/>
      <c r="J535" s="183"/>
    </row>
    <row r="536" spans="1:10" s="8" customFormat="1" ht="15.75" thickBot="1" x14ac:dyDescent="0.3">
      <c r="A536" s="340" t="s">
        <v>221</v>
      </c>
      <c r="B536" s="341"/>
      <c r="C536" s="341"/>
      <c r="D536" s="341"/>
      <c r="E536" s="341"/>
      <c r="F536" s="341"/>
      <c r="G536" s="240">
        <f>ROUND(G534*G535,2)</f>
        <v>399.58</v>
      </c>
      <c r="H536" s="119"/>
      <c r="I536" s="120"/>
      <c r="J536" s="183"/>
    </row>
    <row r="537" spans="1:10" ht="15.75" thickBot="1" x14ac:dyDescent="0.3"/>
    <row r="538" spans="1:10" s="8" customFormat="1" x14ac:dyDescent="0.25">
      <c r="A538" s="259"/>
      <c r="B538" s="260" t="s">
        <v>731</v>
      </c>
      <c r="C538" s="261" t="s">
        <v>200</v>
      </c>
      <c r="D538" s="261" t="s">
        <v>11</v>
      </c>
      <c r="E538" s="262"/>
      <c r="F538" s="263"/>
      <c r="G538" s="263"/>
      <c r="H538" s="261" t="s">
        <v>735</v>
      </c>
      <c r="I538" s="264"/>
      <c r="J538" s="183"/>
    </row>
    <row r="539" spans="1:10" s="8" customFormat="1" ht="63.75" x14ac:dyDescent="0.25">
      <c r="A539" s="234"/>
      <c r="B539" s="78" t="s">
        <v>266</v>
      </c>
      <c r="C539" s="48"/>
      <c r="D539" s="48" t="s">
        <v>11</v>
      </c>
      <c r="E539" s="235">
        <v>1</v>
      </c>
      <c r="F539" s="23">
        <v>21.6</v>
      </c>
      <c r="G539" s="23">
        <f>E539*F539</f>
        <v>21.6</v>
      </c>
      <c r="H539" s="45" t="s">
        <v>267</v>
      </c>
      <c r="I539" s="236"/>
      <c r="J539" s="183"/>
    </row>
    <row r="540" spans="1:10" s="8" customFormat="1" x14ac:dyDescent="0.25">
      <c r="A540" s="336" t="s">
        <v>217</v>
      </c>
      <c r="B540" s="337"/>
      <c r="C540" s="337"/>
      <c r="D540" s="337"/>
      <c r="E540" s="337"/>
      <c r="F540" s="337"/>
      <c r="G540" s="241">
        <f>SUM(G539)</f>
        <v>21.6</v>
      </c>
      <c r="H540" s="64"/>
      <c r="I540" s="122"/>
      <c r="J540" s="183"/>
    </row>
    <row r="541" spans="1:10" s="8" customFormat="1" x14ac:dyDescent="0.25">
      <c r="A541" s="336" t="s">
        <v>218</v>
      </c>
      <c r="B541" s="337"/>
      <c r="C541" s="337"/>
      <c r="D541" s="337"/>
      <c r="E541" s="337"/>
      <c r="F541" s="337"/>
      <c r="G541" s="242">
        <f>(G540)*0.2</f>
        <v>4.32</v>
      </c>
      <c r="H541" s="64"/>
      <c r="I541" s="122"/>
      <c r="J541" s="183"/>
    </row>
    <row r="542" spans="1:10" s="8" customFormat="1" x14ac:dyDescent="0.25">
      <c r="A542" s="336" t="s">
        <v>219</v>
      </c>
      <c r="B542" s="337"/>
      <c r="C542" s="337"/>
      <c r="D542" s="337"/>
      <c r="E542" s="337"/>
      <c r="F542" s="337"/>
      <c r="G542" s="241">
        <f>SUM(G540:G541)</f>
        <v>25.92</v>
      </c>
      <c r="H542" s="64"/>
      <c r="I542" s="122"/>
      <c r="J542" s="183"/>
    </row>
    <row r="543" spans="1:10" s="8" customFormat="1" x14ac:dyDescent="0.25">
      <c r="A543" s="336" t="s">
        <v>220</v>
      </c>
      <c r="B543" s="337"/>
      <c r="C543" s="337"/>
      <c r="D543" s="337"/>
      <c r="E543" s="337"/>
      <c r="F543" s="337"/>
      <c r="G543" s="242">
        <v>68.41</v>
      </c>
      <c r="H543" s="64"/>
      <c r="I543" s="122"/>
      <c r="J543" s="183"/>
    </row>
    <row r="544" spans="1:10" s="8" customFormat="1" ht="15.75" thickBot="1" x14ac:dyDescent="0.3">
      <c r="A544" s="342" t="s">
        <v>221</v>
      </c>
      <c r="B544" s="343"/>
      <c r="C544" s="343"/>
      <c r="D544" s="343"/>
      <c r="E544" s="343"/>
      <c r="F544" s="343"/>
      <c r="G544" s="243">
        <f>ROUND(G542*G543,2)</f>
        <v>1773.19</v>
      </c>
      <c r="H544" s="123"/>
      <c r="I544" s="124"/>
      <c r="J544" s="183"/>
    </row>
    <row r="545" spans="1:10" s="8" customFormat="1" x14ac:dyDescent="0.25">
      <c r="J545" s="183"/>
    </row>
    <row r="546" spans="1:10" ht="63.75" x14ac:dyDescent="0.25">
      <c r="A546" s="254"/>
      <c r="B546" s="255" t="s">
        <v>49</v>
      </c>
      <c r="C546" s="191" t="s">
        <v>200</v>
      </c>
      <c r="D546" s="191" t="s">
        <v>8</v>
      </c>
      <c r="E546" s="256"/>
      <c r="F546" s="257"/>
      <c r="G546" s="257"/>
      <c r="H546" s="191" t="s">
        <v>268</v>
      </c>
      <c r="I546" s="258" t="s">
        <v>269</v>
      </c>
    </row>
    <row r="547" spans="1:10" ht="25.5" x14ac:dyDescent="0.25">
      <c r="A547" s="234" t="s">
        <v>202</v>
      </c>
      <c r="B547" s="78" t="s">
        <v>208</v>
      </c>
      <c r="C547" s="48" t="s">
        <v>204</v>
      </c>
      <c r="D547" s="48" t="s">
        <v>205</v>
      </c>
      <c r="E547" s="235">
        <v>0.7</v>
      </c>
      <c r="F547" s="23">
        <v>19.63</v>
      </c>
      <c r="G547" s="23">
        <f>E547*F547</f>
        <v>13.740999999999998</v>
      </c>
      <c r="H547" s="45" t="s">
        <v>140</v>
      </c>
      <c r="I547" s="236">
        <v>88316</v>
      </c>
    </row>
    <row r="548" spans="1:10" x14ac:dyDescent="0.25">
      <c r="A548" s="338" t="s">
        <v>217</v>
      </c>
      <c r="B548" s="339"/>
      <c r="C548" s="339"/>
      <c r="D548" s="339"/>
      <c r="E548" s="339"/>
      <c r="F548" s="339"/>
      <c r="G548" s="238">
        <f>SUM(G547)</f>
        <v>13.740999999999998</v>
      </c>
      <c r="H548" s="117"/>
      <c r="I548" s="118"/>
    </row>
    <row r="549" spans="1:10" x14ac:dyDescent="0.25">
      <c r="A549" s="338" t="s">
        <v>218</v>
      </c>
      <c r="B549" s="339"/>
      <c r="C549" s="339"/>
      <c r="D549" s="339"/>
      <c r="E549" s="339"/>
      <c r="F549" s="339"/>
      <c r="G549" s="239">
        <f>(G548)*0.2</f>
        <v>2.7481999999999998</v>
      </c>
      <c r="H549" s="117"/>
      <c r="I549" s="118"/>
    </row>
    <row r="550" spans="1:10" x14ac:dyDescent="0.25">
      <c r="A550" s="338" t="s">
        <v>219</v>
      </c>
      <c r="B550" s="339"/>
      <c r="C550" s="339"/>
      <c r="D550" s="339"/>
      <c r="E550" s="339"/>
      <c r="F550" s="339"/>
      <c r="G550" s="238">
        <f>SUM(G548:G549)</f>
        <v>16.489199999999997</v>
      </c>
      <c r="H550" s="117"/>
      <c r="I550" s="118"/>
    </row>
    <row r="551" spans="1:10" x14ac:dyDescent="0.25">
      <c r="A551" s="338" t="s">
        <v>220</v>
      </c>
      <c r="B551" s="339"/>
      <c r="C551" s="339"/>
      <c r="D551" s="339"/>
      <c r="E551" s="339"/>
      <c r="F551" s="339"/>
      <c r="G551" s="239">
        <v>57.88</v>
      </c>
      <c r="H551" s="117"/>
      <c r="I551" s="118"/>
    </row>
    <row r="552" spans="1:10" ht="15.75" thickBot="1" x14ac:dyDescent="0.3">
      <c r="A552" s="340" t="s">
        <v>221</v>
      </c>
      <c r="B552" s="341"/>
      <c r="C552" s="341"/>
      <c r="D552" s="341"/>
      <c r="E552" s="341"/>
      <c r="F552" s="341"/>
      <c r="G552" s="240">
        <f>ROUND(G550*G551,2)</f>
        <v>954.39</v>
      </c>
      <c r="H552" s="119"/>
      <c r="I552" s="120"/>
    </row>
    <row r="553" spans="1:10" x14ac:dyDescent="0.25">
      <c r="A553" s="348" t="s">
        <v>231</v>
      </c>
      <c r="B553" s="348"/>
      <c r="C553" s="348"/>
      <c r="D553" s="348"/>
      <c r="E553" s="348"/>
      <c r="F553" s="348"/>
      <c r="G553" s="348"/>
      <c r="H553" s="348"/>
      <c r="I553" s="348"/>
    </row>
    <row r="554" spans="1:10" ht="32.25" customHeight="1" x14ac:dyDescent="0.25">
      <c r="A554" s="135" t="s">
        <v>232</v>
      </c>
      <c r="B554" s="349" t="s">
        <v>233</v>
      </c>
      <c r="C554" s="349"/>
      <c r="D554" s="349"/>
      <c r="E554" s="349"/>
      <c r="F554" s="349"/>
      <c r="G554" s="349"/>
      <c r="H554" s="349"/>
      <c r="I554" s="349"/>
      <c r="J554" s="205"/>
    </row>
    <row r="555" spans="1:10" x14ac:dyDescent="0.25">
      <c r="A555" s="8"/>
      <c r="B555" s="8"/>
      <c r="C555" s="8"/>
      <c r="D555" s="8"/>
      <c r="E555" s="8"/>
      <c r="F555" s="8"/>
      <c r="G555" s="8"/>
      <c r="H555" s="8"/>
      <c r="I555" s="8"/>
    </row>
    <row r="556" spans="1:10" x14ac:dyDescent="0.25">
      <c r="A556" s="8"/>
      <c r="B556" s="8"/>
      <c r="C556" s="8"/>
      <c r="D556" s="8"/>
      <c r="E556" s="8"/>
      <c r="F556" s="8"/>
      <c r="G556" s="8"/>
      <c r="H556" s="8"/>
      <c r="I556" s="8"/>
    </row>
    <row r="557" spans="1:10" x14ac:dyDescent="0.25">
      <c r="A557" s="8"/>
      <c r="B557" s="8"/>
      <c r="C557" s="8"/>
      <c r="D557" s="8"/>
      <c r="E557" s="8"/>
      <c r="F557" s="8"/>
      <c r="G557" s="8"/>
      <c r="H557" s="8"/>
      <c r="I557" s="8"/>
    </row>
    <row r="558" spans="1:10" x14ac:dyDescent="0.25">
      <c r="A558" s="8"/>
      <c r="B558" s="8"/>
      <c r="C558" s="8"/>
      <c r="D558" s="8"/>
      <c r="E558" s="8"/>
      <c r="F558" s="8"/>
      <c r="G558" s="8"/>
      <c r="H558" s="8"/>
      <c r="I558" s="8"/>
    </row>
    <row r="559" spans="1:10" x14ac:dyDescent="0.25">
      <c r="A559" s="8"/>
      <c r="B559" s="8"/>
      <c r="C559" s="8"/>
      <c r="D559" s="8"/>
      <c r="E559" s="8"/>
      <c r="F559" s="8"/>
      <c r="G559" s="8"/>
      <c r="H559" s="8"/>
      <c r="I559" s="8"/>
    </row>
    <row r="560" spans="1:10" x14ac:dyDescent="0.25">
      <c r="A560" s="8"/>
      <c r="B560" s="8"/>
      <c r="C560" s="8"/>
      <c r="D560" s="8"/>
      <c r="E560" s="8"/>
      <c r="F560" s="8"/>
      <c r="G560" s="8"/>
      <c r="H560" s="8"/>
      <c r="I560" s="8"/>
    </row>
    <row r="561" spans="1:9" ht="15.75" x14ac:dyDescent="0.25">
      <c r="A561" s="305" t="s">
        <v>181</v>
      </c>
      <c r="B561" s="305"/>
      <c r="C561" s="305"/>
      <c r="D561" s="305"/>
      <c r="E561" s="8"/>
      <c r="F561" s="8"/>
      <c r="G561" s="8"/>
      <c r="H561" s="8"/>
      <c r="I561" s="8"/>
    </row>
    <row r="562" spans="1:9" ht="15.75" x14ac:dyDescent="0.25">
      <c r="A562" s="116" t="s">
        <v>182</v>
      </c>
      <c r="B562" s="116"/>
      <c r="C562" s="134"/>
      <c r="D562" s="134"/>
      <c r="E562" s="8"/>
      <c r="F562" s="8"/>
      <c r="G562" s="8"/>
      <c r="H562" s="8"/>
      <c r="I562" s="8"/>
    </row>
    <row r="563" spans="1:9" ht="15.75" x14ac:dyDescent="0.25">
      <c r="A563" s="305" t="s">
        <v>183</v>
      </c>
      <c r="B563" s="305"/>
      <c r="C563" s="305"/>
      <c r="D563" s="305"/>
      <c r="E563" s="8"/>
      <c r="F563" s="8"/>
      <c r="G563" s="8"/>
      <c r="H563" s="8"/>
      <c r="I563" s="8"/>
    </row>
  </sheetData>
  <mergeCells count="215">
    <mergeCell ref="A463:F463"/>
    <mergeCell ref="A464:F464"/>
    <mergeCell ref="A465:F465"/>
    <mergeCell ref="A194:F194"/>
    <mergeCell ref="A195:F195"/>
    <mergeCell ref="A196:F196"/>
    <mergeCell ref="A197:F197"/>
    <mergeCell ref="A198:F198"/>
    <mergeCell ref="A309:F309"/>
    <mergeCell ref="A316:F316"/>
    <mergeCell ref="A317:F317"/>
    <mergeCell ref="A318:F318"/>
    <mergeCell ref="A319:F319"/>
    <mergeCell ref="A320:F320"/>
    <mergeCell ref="A326:F326"/>
    <mergeCell ref="A327:F327"/>
    <mergeCell ref="A328:F328"/>
    <mergeCell ref="A329:F329"/>
    <mergeCell ref="A330:F330"/>
    <mergeCell ref="A339:F339"/>
    <mergeCell ref="A340:F340"/>
    <mergeCell ref="A341:F341"/>
    <mergeCell ref="A495:I495"/>
    <mergeCell ref="A512:F512"/>
    <mergeCell ref="A208:F208"/>
    <mergeCell ref="A209:F209"/>
    <mergeCell ref="A210:F210"/>
    <mergeCell ref="A166:F166"/>
    <mergeCell ref="A167:F167"/>
    <mergeCell ref="A168:F168"/>
    <mergeCell ref="A169:F169"/>
    <mergeCell ref="A170:F170"/>
    <mergeCell ref="A207:F207"/>
    <mergeCell ref="A252:F252"/>
    <mergeCell ref="A253:F253"/>
    <mergeCell ref="A254:F254"/>
    <mergeCell ref="A255:F255"/>
    <mergeCell ref="A256:F256"/>
    <mergeCell ref="A265:F265"/>
    <mergeCell ref="A266:F266"/>
    <mergeCell ref="A267:F267"/>
    <mergeCell ref="A306:F306"/>
    <mergeCell ref="A307:F307"/>
    <mergeCell ref="A308:F308"/>
    <mergeCell ref="A461:F461"/>
    <mergeCell ref="A462:F462"/>
    <mergeCell ref="A542:F542"/>
    <mergeCell ref="A269:F269"/>
    <mergeCell ref="A453:F453"/>
    <mergeCell ref="A452:F452"/>
    <mergeCell ref="A451:F451"/>
    <mergeCell ref="A450:F450"/>
    <mergeCell ref="A279:F279"/>
    <mergeCell ref="A280:F280"/>
    <mergeCell ref="A281:F281"/>
    <mergeCell ref="A282:F282"/>
    <mergeCell ref="A283:F283"/>
    <mergeCell ref="A292:F292"/>
    <mergeCell ref="A293:F293"/>
    <mergeCell ref="A294:F294"/>
    <mergeCell ref="A295:F295"/>
    <mergeCell ref="A296:F296"/>
    <mergeCell ref="A513:F513"/>
    <mergeCell ref="A514:F514"/>
    <mergeCell ref="A515:F515"/>
    <mergeCell ref="A516:F516"/>
    <mergeCell ref="A454:F454"/>
    <mergeCell ref="A490:F490"/>
    <mergeCell ref="A305:F305"/>
    <mergeCell ref="A494:F494"/>
    <mergeCell ref="A543:F543"/>
    <mergeCell ref="A544:F544"/>
    <mergeCell ref="A133:F133"/>
    <mergeCell ref="A142:F142"/>
    <mergeCell ref="A143:F143"/>
    <mergeCell ref="A144:F144"/>
    <mergeCell ref="A134:F134"/>
    <mergeCell ref="A135:F135"/>
    <mergeCell ref="A136:F136"/>
    <mergeCell ref="A183:F183"/>
    <mergeCell ref="A184:F184"/>
    <mergeCell ref="A185:F185"/>
    <mergeCell ref="A216:F216"/>
    <mergeCell ref="A217:F217"/>
    <mergeCell ref="A218:F218"/>
    <mergeCell ref="A219:F219"/>
    <mergeCell ref="A220:F220"/>
    <mergeCell ref="A226:F226"/>
    <mergeCell ref="A227:F227"/>
    <mergeCell ref="A228:F228"/>
    <mergeCell ref="A229:F229"/>
    <mergeCell ref="A230:F230"/>
    <mergeCell ref="A206:F206"/>
    <mergeCell ref="A268:F268"/>
    <mergeCell ref="A553:I553"/>
    <mergeCell ref="B554:I554"/>
    <mergeCell ref="A561:D561"/>
    <mergeCell ref="A563:D563"/>
    <mergeCell ref="A548:F548"/>
    <mergeCell ref="A549:F549"/>
    <mergeCell ref="A550:F550"/>
    <mergeCell ref="A551:F551"/>
    <mergeCell ref="A552:F552"/>
    <mergeCell ref="A3:I3"/>
    <mergeCell ref="A4:I4"/>
    <mergeCell ref="B6:F6"/>
    <mergeCell ref="G6:I6"/>
    <mergeCell ref="G7:I7"/>
    <mergeCell ref="B5:D5"/>
    <mergeCell ref="F1:I1"/>
    <mergeCell ref="F2:I2"/>
    <mergeCell ref="G5:I5"/>
    <mergeCell ref="G8:I8"/>
    <mergeCell ref="A22:F22"/>
    <mergeCell ref="A23:F23"/>
    <mergeCell ref="A24:F24"/>
    <mergeCell ref="A25:F25"/>
    <mergeCell ref="A49:F49"/>
    <mergeCell ref="A50:F50"/>
    <mergeCell ref="A37:F37"/>
    <mergeCell ref="A38:F38"/>
    <mergeCell ref="A39:F39"/>
    <mergeCell ref="A46:F46"/>
    <mergeCell ref="A47:F47"/>
    <mergeCell ref="A48:F48"/>
    <mergeCell ref="A36:F36"/>
    <mergeCell ref="A26:F26"/>
    <mergeCell ref="A35:F35"/>
    <mergeCell ref="A54:F54"/>
    <mergeCell ref="A55:F55"/>
    <mergeCell ref="A56:F56"/>
    <mergeCell ref="A57:F57"/>
    <mergeCell ref="A58:F58"/>
    <mergeCell ref="A145:F145"/>
    <mergeCell ref="A146:F146"/>
    <mergeCell ref="A95:F95"/>
    <mergeCell ref="A96:F96"/>
    <mergeCell ref="A97:F97"/>
    <mergeCell ref="A98:F98"/>
    <mergeCell ref="A99:F99"/>
    <mergeCell ref="A132:F132"/>
    <mergeCell ref="A63:F63"/>
    <mergeCell ref="A66:F66"/>
    <mergeCell ref="A67:F67"/>
    <mergeCell ref="A76:F76"/>
    <mergeCell ref="A77:F77"/>
    <mergeCell ref="A78:F78"/>
    <mergeCell ref="A88:F88"/>
    <mergeCell ref="A84:F84"/>
    <mergeCell ref="A85:F85"/>
    <mergeCell ref="A64:F64"/>
    <mergeCell ref="A65:F65"/>
    <mergeCell ref="A79:F79"/>
    <mergeCell ref="A80:F80"/>
    <mergeCell ref="A239:F239"/>
    <mergeCell ref="A240:F240"/>
    <mergeCell ref="A241:F241"/>
    <mergeCell ref="A242:F242"/>
    <mergeCell ref="A243:F243"/>
    <mergeCell ref="A181:F181"/>
    <mergeCell ref="A182:F182"/>
    <mergeCell ref="A86:F86"/>
    <mergeCell ref="A87:F87"/>
    <mergeCell ref="A153:F153"/>
    <mergeCell ref="A154:F154"/>
    <mergeCell ref="A155:F155"/>
    <mergeCell ref="A156:F156"/>
    <mergeCell ref="A157:F157"/>
    <mergeCell ref="A342:F342"/>
    <mergeCell ref="A343:F343"/>
    <mergeCell ref="A365:F365"/>
    <mergeCell ref="A366:F366"/>
    <mergeCell ref="A367:F367"/>
    <mergeCell ref="A368:F368"/>
    <mergeCell ref="A369:F369"/>
    <mergeCell ref="A391:F391"/>
    <mergeCell ref="A392:F392"/>
    <mergeCell ref="A352:F352"/>
    <mergeCell ref="A353:F353"/>
    <mergeCell ref="A354:F354"/>
    <mergeCell ref="A355:F355"/>
    <mergeCell ref="A356:F356"/>
    <mergeCell ref="A393:F393"/>
    <mergeCell ref="A394:F394"/>
    <mergeCell ref="A395:F395"/>
    <mergeCell ref="A414:F414"/>
    <mergeCell ref="A415:F415"/>
    <mergeCell ref="A416:F416"/>
    <mergeCell ref="A417:F417"/>
    <mergeCell ref="A418:F418"/>
    <mergeCell ref="A427:F427"/>
    <mergeCell ref="A540:F540"/>
    <mergeCell ref="A541:F541"/>
    <mergeCell ref="A428:F428"/>
    <mergeCell ref="A429:F429"/>
    <mergeCell ref="A430:F430"/>
    <mergeCell ref="A431:F431"/>
    <mergeCell ref="A438:F438"/>
    <mergeCell ref="A439:F439"/>
    <mergeCell ref="A440:F440"/>
    <mergeCell ref="A441:F441"/>
    <mergeCell ref="A442:F442"/>
    <mergeCell ref="A522:F522"/>
    <mergeCell ref="A523:F523"/>
    <mergeCell ref="A524:F524"/>
    <mergeCell ref="A525:F525"/>
    <mergeCell ref="A526:F526"/>
    <mergeCell ref="A532:F532"/>
    <mergeCell ref="A533:F533"/>
    <mergeCell ref="A534:F534"/>
    <mergeCell ref="A535:F535"/>
    <mergeCell ref="A536:F536"/>
    <mergeCell ref="A491:F491"/>
    <mergeCell ref="A492:F492"/>
    <mergeCell ref="A493:F493"/>
  </mergeCells>
  <pageMargins left="0.51181102362204722" right="0.51181102362204722" top="0.78740157480314965" bottom="0.78740157480314965" header="0.31496062992125984" footer="0.31496062992125984"/>
  <pageSetup paperSize="9" scale="70" orientation="landscape" verticalDpi="0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67C21-0192-478A-8A36-51CFC208387D}">
  <dimension ref="A1:L321"/>
  <sheetViews>
    <sheetView topLeftCell="A301" workbookViewId="0">
      <selection activeCell="D301" sqref="D301"/>
    </sheetView>
  </sheetViews>
  <sheetFormatPr defaultRowHeight="15" x14ac:dyDescent="0.25"/>
  <cols>
    <col min="1" max="1" width="14.140625" bestFit="1" customWidth="1"/>
    <col min="2" max="2" width="57.85546875" customWidth="1"/>
    <col min="3" max="3" width="12.140625" customWidth="1"/>
    <col min="4" max="4" width="8" bestFit="1" customWidth="1"/>
    <col min="5" max="5" width="15.7109375" customWidth="1"/>
    <col min="6" max="6" width="16.85546875" customWidth="1"/>
    <col min="7" max="7" width="18.7109375" customWidth="1"/>
    <col min="8" max="8" width="15.42578125" customWidth="1"/>
    <col min="9" max="9" width="13.7109375" bestFit="1" customWidth="1"/>
  </cols>
  <sheetData>
    <row r="1" spans="1:9" ht="23.25" customHeight="1" x14ac:dyDescent="0.25">
      <c r="A1" s="126"/>
      <c r="B1" s="127"/>
      <c r="C1" s="127"/>
      <c r="D1" s="127"/>
      <c r="E1" s="127"/>
      <c r="F1" s="128"/>
      <c r="G1" s="288" t="s">
        <v>142</v>
      </c>
      <c r="H1" s="288"/>
      <c r="I1" s="289"/>
    </row>
    <row r="2" spans="1:9" ht="27" customHeight="1" x14ac:dyDescent="0.3">
      <c r="A2" s="84"/>
      <c r="B2" s="129"/>
      <c r="C2" s="129"/>
      <c r="D2" s="129"/>
      <c r="E2" s="129"/>
      <c r="F2" s="129"/>
      <c r="G2" s="290" t="s">
        <v>143</v>
      </c>
      <c r="H2" s="290"/>
      <c r="I2" s="291"/>
    </row>
    <row r="3" spans="1:9" ht="18" x14ac:dyDescent="0.25">
      <c r="A3" s="285" t="s">
        <v>875</v>
      </c>
      <c r="B3" s="286"/>
      <c r="C3" s="286"/>
      <c r="D3" s="286"/>
      <c r="E3" s="286"/>
      <c r="F3" s="286"/>
      <c r="G3" s="286"/>
      <c r="H3" s="286"/>
      <c r="I3" s="287"/>
    </row>
    <row r="4" spans="1:9" ht="15.75" x14ac:dyDescent="0.25">
      <c r="A4" s="295" t="s">
        <v>864</v>
      </c>
      <c r="B4" s="296"/>
      <c r="C4" s="296"/>
      <c r="D4" s="296"/>
      <c r="E4" s="296"/>
      <c r="F4" s="296"/>
      <c r="G4" s="296"/>
      <c r="H4" s="296"/>
      <c r="I4" s="297"/>
    </row>
    <row r="5" spans="1:9" ht="15" customHeight="1" x14ac:dyDescent="0.25">
      <c r="A5" s="1" t="s">
        <v>0</v>
      </c>
      <c r="B5" s="3" t="s">
        <v>466</v>
      </c>
      <c r="C5" s="9"/>
      <c r="D5" s="9"/>
      <c r="E5" s="9"/>
      <c r="F5" s="12"/>
      <c r="G5" s="293" t="s">
        <v>116</v>
      </c>
      <c r="H5" s="293"/>
      <c r="I5" s="294"/>
    </row>
    <row r="6" spans="1:9" ht="15" customHeight="1" x14ac:dyDescent="0.25">
      <c r="A6" s="2" t="s">
        <v>1</v>
      </c>
      <c r="B6" s="300" t="s">
        <v>468</v>
      </c>
      <c r="C6" s="300"/>
      <c r="D6" s="300"/>
      <c r="E6" s="300"/>
      <c r="F6" s="300"/>
      <c r="G6" s="298" t="s">
        <v>469</v>
      </c>
      <c r="H6" s="298"/>
      <c r="I6" s="299"/>
    </row>
    <row r="7" spans="1:9" ht="15" customHeight="1" x14ac:dyDescent="0.25">
      <c r="A7" s="2" t="s">
        <v>2</v>
      </c>
      <c r="B7" s="300" t="s">
        <v>467</v>
      </c>
      <c r="C7" s="300"/>
      <c r="D7" s="300"/>
      <c r="E7" s="164"/>
      <c r="F7" s="164"/>
      <c r="G7" s="298" t="s">
        <v>470</v>
      </c>
      <c r="H7" s="298"/>
      <c r="I7" s="299"/>
    </row>
    <row r="8" spans="1:9" x14ac:dyDescent="0.25">
      <c r="A8" s="2"/>
      <c r="B8" s="164"/>
      <c r="C8" s="164"/>
      <c r="D8" s="164"/>
      <c r="E8" s="164"/>
      <c r="F8" s="164"/>
      <c r="G8" s="301" t="s">
        <v>471</v>
      </c>
      <c r="H8" s="301"/>
      <c r="I8" s="302"/>
    </row>
    <row r="9" spans="1:9" x14ac:dyDescent="0.25">
      <c r="A9" s="29" t="s">
        <v>3</v>
      </c>
      <c r="B9" s="29" t="s">
        <v>4</v>
      </c>
      <c r="C9" s="27" t="s">
        <v>5</v>
      </c>
      <c r="D9" s="13" t="s">
        <v>6</v>
      </c>
      <c r="E9" s="13"/>
      <c r="F9" s="13"/>
      <c r="G9" s="13"/>
      <c r="H9" s="30"/>
      <c r="I9" s="31"/>
    </row>
    <row r="10" spans="1:9" x14ac:dyDescent="0.25">
      <c r="A10" s="32"/>
      <c r="B10" s="33"/>
      <c r="C10" s="32"/>
      <c r="D10" s="34"/>
      <c r="E10" s="14"/>
      <c r="F10" s="14"/>
      <c r="G10" s="35"/>
      <c r="H10" s="36"/>
      <c r="I10" s="36"/>
    </row>
    <row r="11" spans="1:9" x14ac:dyDescent="0.25">
      <c r="A11" s="37">
        <v>1</v>
      </c>
      <c r="B11" s="38" t="s">
        <v>59</v>
      </c>
      <c r="C11" s="37"/>
      <c r="D11" s="15"/>
      <c r="E11" s="15"/>
      <c r="F11" s="15"/>
      <c r="G11" s="39"/>
      <c r="H11" s="40"/>
      <c r="I11" s="41"/>
    </row>
    <row r="12" spans="1:9" x14ac:dyDescent="0.25">
      <c r="A12" s="42"/>
      <c r="B12" s="33"/>
      <c r="C12" s="32"/>
      <c r="D12" s="34"/>
      <c r="E12" s="14"/>
      <c r="F12" s="14"/>
      <c r="G12" s="35"/>
      <c r="H12" s="43"/>
      <c r="I12" s="44"/>
    </row>
    <row r="13" spans="1:9" x14ac:dyDescent="0.25">
      <c r="A13" s="45" t="s">
        <v>530</v>
      </c>
      <c r="B13" s="22" t="s">
        <v>50</v>
      </c>
      <c r="C13" s="42"/>
      <c r="D13" s="16"/>
      <c r="E13" s="16"/>
      <c r="F13" s="16"/>
      <c r="G13" s="46"/>
      <c r="H13" s="171"/>
      <c r="I13" s="45"/>
    </row>
    <row r="14" spans="1:9" ht="38.25" x14ac:dyDescent="0.25">
      <c r="A14" s="48" t="s">
        <v>536</v>
      </c>
      <c r="B14" s="78" t="s">
        <v>99</v>
      </c>
      <c r="C14" s="48" t="s">
        <v>8</v>
      </c>
      <c r="D14" s="23">
        <v>6.25</v>
      </c>
      <c r="E14" s="351" t="s">
        <v>744</v>
      </c>
      <c r="F14" s="351"/>
      <c r="G14" s="351"/>
      <c r="H14" s="351"/>
      <c r="I14" s="351"/>
    </row>
    <row r="15" spans="1:9" x14ac:dyDescent="0.25">
      <c r="A15" s="45" t="s">
        <v>531</v>
      </c>
      <c r="B15" s="22" t="s">
        <v>7</v>
      </c>
      <c r="C15" s="22"/>
      <c r="D15" s="18"/>
      <c r="E15" s="18"/>
      <c r="F15" s="18"/>
      <c r="G15" s="18"/>
      <c r="H15" s="172"/>
      <c r="I15" s="45"/>
    </row>
    <row r="16" spans="1:9" ht="25.5" x14ac:dyDescent="0.25">
      <c r="A16" s="48" t="s">
        <v>537</v>
      </c>
      <c r="B16" s="78" t="s">
        <v>110</v>
      </c>
      <c r="C16" s="48" t="s">
        <v>80</v>
      </c>
      <c r="D16" s="17">
        <v>4</v>
      </c>
      <c r="E16" s="351" t="s">
        <v>750</v>
      </c>
      <c r="F16" s="351"/>
      <c r="G16" s="351"/>
      <c r="H16" s="351"/>
      <c r="I16" s="351"/>
    </row>
    <row r="17" spans="1:9" x14ac:dyDescent="0.25">
      <c r="A17" s="48" t="s">
        <v>538</v>
      </c>
      <c r="B17" s="78" t="s">
        <v>113</v>
      </c>
      <c r="C17" s="48" t="s">
        <v>80</v>
      </c>
      <c r="D17" s="17">
        <v>4</v>
      </c>
      <c r="E17" s="351" t="s">
        <v>750</v>
      </c>
      <c r="F17" s="351"/>
      <c r="G17" s="351"/>
      <c r="H17" s="351"/>
      <c r="I17" s="351"/>
    </row>
    <row r="18" spans="1:9" x14ac:dyDescent="0.25">
      <c r="A18" s="45" t="s">
        <v>532</v>
      </c>
      <c r="B18" s="153" t="s">
        <v>463</v>
      </c>
      <c r="C18" s="154"/>
      <c r="D18" s="155"/>
      <c r="E18" s="156"/>
      <c r="F18" s="156"/>
      <c r="G18" s="156"/>
      <c r="H18" s="45"/>
      <c r="I18" s="45"/>
    </row>
    <row r="19" spans="1:9" x14ac:dyDescent="0.25">
      <c r="A19" s="48" t="s">
        <v>539</v>
      </c>
      <c r="B19" s="228" t="s">
        <v>464</v>
      </c>
      <c r="C19" s="66" t="s">
        <v>11</v>
      </c>
      <c r="D19" s="17">
        <v>1.38</v>
      </c>
      <c r="E19" s="351" t="s">
        <v>820</v>
      </c>
      <c r="F19" s="351"/>
      <c r="G19" s="351"/>
      <c r="H19" s="351"/>
      <c r="I19" s="351"/>
    </row>
    <row r="20" spans="1:9" x14ac:dyDescent="0.25">
      <c r="A20" s="45" t="s">
        <v>533</v>
      </c>
      <c r="B20" s="22" t="s">
        <v>475</v>
      </c>
      <c r="C20" s="66"/>
      <c r="D20" s="17"/>
      <c r="E20" s="173"/>
      <c r="F20" s="28"/>
      <c r="G20" s="28"/>
      <c r="H20" s="45"/>
      <c r="I20" s="45"/>
    </row>
    <row r="21" spans="1:9" ht="25.5" x14ac:dyDescent="0.25">
      <c r="A21" s="48" t="s">
        <v>540</v>
      </c>
      <c r="B21" s="78" t="s">
        <v>476</v>
      </c>
      <c r="C21" s="66" t="s">
        <v>13</v>
      </c>
      <c r="D21" s="23">
        <v>16</v>
      </c>
      <c r="E21" s="351" t="s">
        <v>849</v>
      </c>
      <c r="F21" s="351"/>
      <c r="G21" s="351"/>
      <c r="H21" s="351"/>
      <c r="I21" s="351"/>
    </row>
    <row r="22" spans="1:9" x14ac:dyDescent="0.25">
      <c r="A22" s="45" t="s">
        <v>534</v>
      </c>
      <c r="B22" s="22" t="s">
        <v>138</v>
      </c>
      <c r="C22" s="48"/>
      <c r="D22" s="17"/>
      <c r="E22" s="49"/>
      <c r="F22" s="28"/>
      <c r="G22" s="49"/>
      <c r="H22" s="45"/>
      <c r="I22" s="45"/>
    </row>
    <row r="23" spans="1:9" ht="38.25" x14ac:dyDescent="0.25">
      <c r="A23" s="48" t="s">
        <v>541</v>
      </c>
      <c r="B23" s="78" t="s">
        <v>137</v>
      </c>
      <c r="C23" s="48" t="s">
        <v>8</v>
      </c>
      <c r="D23" s="17">
        <v>670.34</v>
      </c>
      <c r="E23" s="351" t="s">
        <v>853</v>
      </c>
      <c r="F23" s="351"/>
      <c r="G23" s="351"/>
      <c r="H23" s="351"/>
      <c r="I23" s="351"/>
    </row>
    <row r="24" spans="1:9" x14ac:dyDescent="0.25">
      <c r="A24" s="45" t="s">
        <v>535</v>
      </c>
      <c r="B24" s="22" t="s">
        <v>111</v>
      </c>
      <c r="C24" s="22"/>
      <c r="D24" s="18"/>
      <c r="E24" s="18"/>
      <c r="F24" s="18"/>
      <c r="G24" s="49"/>
      <c r="H24" s="50"/>
      <c r="I24" s="45"/>
    </row>
    <row r="25" spans="1:9" x14ac:dyDescent="0.25">
      <c r="A25" s="48" t="s">
        <v>542</v>
      </c>
      <c r="B25" s="78" t="s">
        <v>275</v>
      </c>
      <c r="C25" s="48" t="s">
        <v>8</v>
      </c>
      <c r="D25" s="17">
        <v>57.88</v>
      </c>
      <c r="E25" s="351" t="s">
        <v>852</v>
      </c>
      <c r="F25" s="351"/>
      <c r="G25" s="351"/>
      <c r="H25" s="351"/>
      <c r="I25" s="351"/>
    </row>
    <row r="26" spans="1:9" x14ac:dyDescent="0.25">
      <c r="A26" s="32"/>
      <c r="B26" s="33"/>
      <c r="C26" s="32"/>
      <c r="D26" s="20"/>
      <c r="E26" s="20"/>
      <c r="F26" s="14"/>
      <c r="G26" s="35"/>
      <c r="H26" s="55"/>
      <c r="I26" s="36"/>
    </row>
    <row r="27" spans="1:9" x14ac:dyDescent="0.25">
      <c r="A27" s="37">
        <v>2</v>
      </c>
      <c r="B27" s="38" t="s">
        <v>60</v>
      </c>
      <c r="C27" s="37"/>
      <c r="D27" s="76"/>
      <c r="E27" s="76"/>
      <c r="F27" s="76"/>
      <c r="G27" s="41"/>
      <c r="H27" s="40"/>
      <c r="I27" s="41"/>
    </row>
    <row r="28" spans="1:9" x14ac:dyDescent="0.25">
      <c r="A28" s="32"/>
      <c r="B28" s="33"/>
      <c r="C28" s="32"/>
      <c r="D28" s="20"/>
      <c r="E28" s="20"/>
      <c r="F28" s="14"/>
      <c r="G28" s="35"/>
      <c r="H28" s="55"/>
      <c r="I28" s="36"/>
    </row>
    <row r="29" spans="1:9" x14ac:dyDescent="0.25">
      <c r="A29" s="53" t="s">
        <v>372</v>
      </c>
      <c r="B29" s="54" t="s">
        <v>10</v>
      </c>
      <c r="C29" s="54"/>
      <c r="D29" s="18"/>
      <c r="E29" s="18"/>
      <c r="F29" s="19"/>
      <c r="G29" s="19"/>
      <c r="H29" s="50"/>
      <c r="I29" s="53"/>
    </row>
    <row r="30" spans="1:9" ht="25.5" x14ac:dyDescent="0.25">
      <c r="A30" s="48" t="s">
        <v>383</v>
      </c>
      <c r="B30" s="78" t="s">
        <v>89</v>
      </c>
      <c r="C30" s="48" t="s">
        <v>11</v>
      </c>
      <c r="D30" s="17">
        <v>13.18</v>
      </c>
      <c r="E30" s="351" t="s">
        <v>842</v>
      </c>
      <c r="F30" s="351"/>
      <c r="G30" s="351"/>
      <c r="H30" s="351"/>
      <c r="I30" s="351"/>
    </row>
    <row r="31" spans="1:9" x14ac:dyDescent="0.25">
      <c r="A31" s="45" t="s">
        <v>373</v>
      </c>
      <c r="B31" s="22" t="s">
        <v>12</v>
      </c>
      <c r="C31" s="22"/>
      <c r="D31" s="18"/>
      <c r="E31" s="18"/>
      <c r="F31" s="18"/>
      <c r="G31" s="49"/>
      <c r="H31" s="50"/>
      <c r="I31" s="45"/>
    </row>
    <row r="32" spans="1:9" ht="25.5" x14ac:dyDescent="0.25">
      <c r="A32" s="48" t="s">
        <v>374</v>
      </c>
      <c r="B32" s="78" t="s">
        <v>90</v>
      </c>
      <c r="C32" s="48" t="s">
        <v>11</v>
      </c>
      <c r="D32" s="17">
        <v>7.86</v>
      </c>
      <c r="E32" s="351" t="s">
        <v>843</v>
      </c>
      <c r="F32" s="351"/>
      <c r="G32" s="351"/>
      <c r="H32" s="351"/>
      <c r="I32" s="351"/>
    </row>
    <row r="33" spans="1:9" x14ac:dyDescent="0.25">
      <c r="A33" s="45" t="s">
        <v>375</v>
      </c>
      <c r="B33" s="22" t="s">
        <v>335</v>
      </c>
      <c r="C33" s="45"/>
      <c r="D33" s="17"/>
      <c r="E33" s="49"/>
      <c r="F33" s="28"/>
      <c r="G33" s="28"/>
      <c r="H33" s="45"/>
      <c r="I33" s="45"/>
    </row>
    <row r="34" spans="1:9" ht="38.25" x14ac:dyDescent="0.25">
      <c r="A34" s="48" t="s">
        <v>380</v>
      </c>
      <c r="B34" s="78" t="s">
        <v>336</v>
      </c>
      <c r="C34" s="48" t="s">
        <v>11</v>
      </c>
      <c r="D34" s="23">
        <v>3.5</v>
      </c>
      <c r="E34" s="351" t="s">
        <v>854</v>
      </c>
      <c r="F34" s="351"/>
      <c r="G34" s="351"/>
      <c r="H34" s="351"/>
      <c r="I34" s="351"/>
    </row>
    <row r="35" spans="1:9" x14ac:dyDescent="0.25">
      <c r="A35" s="45" t="s">
        <v>376</v>
      </c>
      <c r="B35" s="22" t="s">
        <v>338</v>
      </c>
      <c r="C35" s="48"/>
      <c r="D35" s="17"/>
      <c r="E35" s="49"/>
      <c r="F35" s="28"/>
      <c r="G35" s="49"/>
      <c r="H35" s="45"/>
      <c r="I35" s="45"/>
    </row>
    <row r="36" spans="1:9" x14ac:dyDescent="0.25">
      <c r="A36" s="48" t="s">
        <v>381</v>
      </c>
      <c r="B36" s="78" t="s">
        <v>337</v>
      </c>
      <c r="C36" s="48" t="s">
        <v>11</v>
      </c>
      <c r="D36" s="23">
        <v>75</v>
      </c>
      <c r="E36" s="351" t="s">
        <v>855</v>
      </c>
      <c r="F36" s="351"/>
      <c r="G36" s="351"/>
      <c r="H36" s="351"/>
      <c r="I36" s="351"/>
    </row>
    <row r="37" spans="1:9" x14ac:dyDescent="0.25">
      <c r="A37" s="45" t="s">
        <v>377</v>
      </c>
      <c r="B37" s="22" t="s">
        <v>118</v>
      </c>
      <c r="C37" s="48"/>
      <c r="D37" s="17"/>
      <c r="E37" s="49"/>
      <c r="F37" s="28"/>
      <c r="G37" s="49"/>
      <c r="H37" s="45"/>
      <c r="I37" s="45"/>
    </row>
    <row r="38" spans="1:9" ht="38.25" x14ac:dyDescent="0.25">
      <c r="A38" s="48" t="s">
        <v>382</v>
      </c>
      <c r="B38" s="78" t="s">
        <v>117</v>
      </c>
      <c r="C38" s="48" t="s">
        <v>11</v>
      </c>
      <c r="D38" s="17">
        <v>75</v>
      </c>
      <c r="E38" s="351" t="s">
        <v>855</v>
      </c>
      <c r="F38" s="351"/>
      <c r="G38" s="351"/>
      <c r="H38" s="351"/>
      <c r="I38" s="351"/>
    </row>
    <row r="39" spans="1:9" x14ac:dyDescent="0.25">
      <c r="A39" s="45" t="s">
        <v>378</v>
      </c>
      <c r="B39" s="25" t="s">
        <v>119</v>
      </c>
      <c r="C39" s="48"/>
      <c r="D39" s="17"/>
      <c r="E39" s="49"/>
      <c r="F39" s="28"/>
      <c r="G39" s="49"/>
      <c r="H39" s="45"/>
      <c r="I39" s="45"/>
    </row>
    <row r="40" spans="1:9" x14ac:dyDescent="0.25">
      <c r="A40" s="48" t="s">
        <v>384</v>
      </c>
      <c r="B40" s="78" t="s">
        <v>120</v>
      </c>
      <c r="C40" s="48" t="s">
        <v>11</v>
      </c>
      <c r="D40" s="17">
        <v>71.5</v>
      </c>
      <c r="E40" s="351" t="s">
        <v>856</v>
      </c>
      <c r="F40" s="351"/>
      <c r="G40" s="351"/>
      <c r="H40" s="351"/>
      <c r="I40" s="351"/>
    </row>
    <row r="41" spans="1:9" x14ac:dyDescent="0.25">
      <c r="A41" s="45" t="s">
        <v>379</v>
      </c>
      <c r="B41" s="22" t="s">
        <v>122</v>
      </c>
      <c r="C41" s="48"/>
      <c r="D41" s="23"/>
      <c r="E41" s="28"/>
      <c r="F41" s="28"/>
      <c r="G41" s="28"/>
      <c r="H41" s="45"/>
      <c r="I41" s="45"/>
    </row>
    <row r="42" spans="1:9" ht="38.25" x14ac:dyDescent="0.25">
      <c r="A42" s="48" t="s">
        <v>385</v>
      </c>
      <c r="B42" s="78" t="s">
        <v>123</v>
      </c>
      <c r="C42" s="48" t="s">
        <v>124</v>
      </c>
      <c r="D42" s="23">
        <v>715</v>
      </c>
      <c r="E42" s="351" t="s">
        <v>857</v>
      </c>
      <c r="F42" s="351"/>
      <c r="G42" s="351"/>
      <c r="H42" s="351"/>
      <c r="I42" s="351"/>
    </row>
    <row r="43" spans="1:9" x14ac:dyDescent="0.25">
      <c r="A43" s="32"/>
      <c r="B43" s="33"/>
      <c r="C43" s="32"/>
      <c r="D43" s="20"/>
      <c r="E43" s="20"/>
      <c r="F43" s="14"/>
      <c r="G43" s="35"/>
      <c r="H43" s="55"/>
      <c r="I43" s="36"/>
    </row>
    <row r="44" spans="1:9" x14ac:dyDescent="0.25">
      <c r="A44" s="37">
        <v>3</v>
      </c>
      <c r="B44" s="38" t="s">
        <v>61</v>
      </c>
      <c r="C44" s="37"/>
      <c r="D44" s="76"/>
      <c r="E44" s="76"/>
      <c r="F44" s="76"/>
      <c r="G44" s="41"/>
      <c r="H44" s="40"/>
      <c r="I44" s="41"/>
    </row>
    <row r="45" spans="1:9" x14ac:dyDescent="0.25">
      <c r="A45" s="32"/>
      <c r="B45" s="25"/>
      <c r="C45" s="42"/>
      <c r="D45" s="20"/>
      <c r="E45" s="20"/>
      <c r="F45" s="20"/>
      <c r="G45" s="44"/>
      <c r="H45" s="55"/>
      <c r="I45" s="55"/>
    </row>
    <row r="46" spans="1:9" x14ac:dyDescent="0.25">
      <c r="A46" s="45" t="s">
        <v>400</v>
      </c>
      <c r="B46" s="22" t="s">
        <v>92</v>
      </c>
      <c r="C46" s="48"/>
      <c r="D46" s="17"/>
      <c r="E46" s="49"/>
      <c r="F46" s="49"/>
      <c r="G46" s="49"/>
      <c r="H46" s="50"/>
      <c r="I46" s="45"/>
    </row>
    <row r="47" spans="1:9" ht="38.25" x14ac:dyDescent="0.25">
      <c r="A47" s="48" t="s">
        <v>402</v>
      </c>
      <c r="B47" s="78" t="s">
        <v>91</v>
      </c>
      <c r="C47" s="48" t="s">
        <v>13</v>
      </c>
      <c r="D47" s="17">
        <v>56</v>
      </c>
      <c r="E47" s="351" t="s">
        <v>837</v>
      </c>
      <c r="F47" s="351"/>
      <c r="G47" s="351"/>
      <c r="H47" s="351"/>
      <c r="I47" s="351"/>
    </row>
    <row r="48" spans="1:9" x14ac:dyDescent="0.25">
      <c r="A48" s="45" t="s">
        <v>401</v>
      </c>
      <c r="B48" s="22" t="s">
        <v>14</v>
      </c>
      <c r="C48" s="22"/>
      <c r="D48" s="18"/>
      <c r="E48" s="18"/>
      <c r="F48" s="18"/>
      <c r="G48" s="49"/>
      <c r="H48" s="50"/>
      <c r="I48" s="45"/>
    </row>
    <row r="49" spans="1:9" ht="38.25" x14ac:dyDescent="0.25">
      <c r="A49" s="48" t="s">
        <v>403</v>
      </c>
      <c r="B49" s="78" t="s">
        <v>93</v>
      </c>
      <c r="C49" s="48" t="s">
        <v>11</v>
      </c>
      <c r="D49" s="17">
        <v>1.54</v>
      </c>
      <c r="E49" s="351" t="s">
        <v>845</v>
      </c>
      <c r="F49" s="351"/>
      <c r="G49" s="351"/>
      <c r="H49" s="351"/>
      <c r="I49" s="351"/>
    </row>
    <row r="50" spans="1:9" x14ac:dyDescent="0.25">
      <c r="A50" s="56"/>
      <c r="B50" s="57"/>
      <c r="C50" s="56"/>
      <c r="D50" s="26"/>
      <c r="E50" s="20"/>
      <c r="F50" s="58"/>
      <c r="G50" s="58"/>
      <c r="H50" s="55"/>
      <c r="I50" s="36"/>
    </row>
    <row r="51" spans="1:9" x14ac:dyDescent="0.25">
      <c r="A51" s="37">
        <v>4</v>
      </c>
      <c r="B51" s="38" t="s">
        <v>62</v>
      </c>
      <c r="C51" s="59"/>
      <c r="D51" s="77"/>
      <c r="E51" s="76"/>
      <c r="F51" s="76"/>
      <c r="G51" s="76"/>
      <c r="H51" s="40"/>
      <c r="I51" s="41"/>
    </row>
    <row r="52" spans="1:9" x14ac:dyDescent="0.25">
      <c r="A52" s="56"/>
      <c r="B52" s="57"/>
      <c r="C52" s="56"/>
      <c r="D52" s="26"/>
      <c r="E52" s="20"/>
      <c r="F52" s="58"/>
      <c r="G52" s="58"/>
      <c r="H52" s="55"/>
      <c r="I52" s="36"/>
    </row>
    <row r="53" spans="1:9" x14ac:dyDescent="0.25">
      <c r="A53" s="45" t="s">
        <v>548</v>
      </c>
      <c r="B53" s="22" t="s">
        <v>53</v>
      </c>
      <c r="C53" s="22"/>
      <c r="D53" s="18"/>
      <c r="E53" s="18"/>
      <c r="F53" s="18"/>
      <c r="G53" s="18"/>
      <c r="H53" s="50"/>
      <c r="I53" s="45"/>
    </row>
    <row r="54" spans="1:9" ht="25.5" x14ac:dyDescent="0.25">
      <c r="A54" s="48" t="s">
        <v>555</v>
      </c>
      <c r="B54" s="78" t="s">
        <v>103</v>
      </c>
      <c r="C54" s="48" t="s">
        <v>8</v>
      </c>
      <c r="D54" s="17">
        <v>11.54</v>
      </c>
      <c r="E54" s="351" t="s">
        <v>861</v>
      </c>
      <c r="F54" s="351"/>
      <c r="G54" s="351"/>
      <c r="H54" s="351"/>
      <c r="I54" s="351"/>
    </row>
    <row r="55" spans="1:9" x14ac:dyDescent="0.25">
      <c r="A55" s="45" t="s">
        <v>549</v>
      </c>
      <c r="B55" s="22" t="s">
        <v>75</v>
      </c>
      <c r="C55" s="48"/>
      <c r="D55" s="17"/>
      <c r="E55" s="49"/>
      <c r="F55" s="49"/>
      <c r="G55" s="49"/>
      <c r="H55" s="50"/>
      <c r="I55" s="45"/>
    </row>
    <row r="56" spans="1:9" ht="38.25" x14ac:dyDescent="0.25">
      <c r="A56" s="48" t="s">
        <v>556</v>
      </c>
      <c r="B56" s="78" t="s">
        <v>102</v>
      </c>
      <c r="C56" s="48" t="s">
        <v>8</v>
      </c>
      <c r="D56" s="17">
        <v>11.54</v>
      </c>
      <c r="E56" s="351" t="s">
        <v>861</v>
      </c>
      <c r="F56" s="351"/>
      <c r="G56" s="351"/>
      <c r="H56" s="351"/>
      <c r="I56" s="351"/>
    </row>
    <row r="57" spans="1:9" x14ac:dyDescent="0.25">
      <c r="A57" s="45" t="s">
        <v>550</v>
      </c>
      <c r="B57" s="22" t="s">
        <v>15</v>
      </c>
      <c r="C57" s="22"/>
      <c r="D57" s="18"/>
      <c r="E57" s="18"/>
      <c r="F57" s="18"/>
      <c r="G57" s="49"/>
      <c r="H57" s="50"/>
      <c r="I57" s="45"/>
    </row>
    <row r="58" spans="1:9" ht="38.25" x14ac:dyDescent="0.25">
      <c r="A58" s="48" t="s">
        <v>557</v>
      </c>
      <c r="B58" s="78" t="s">
        <v>547</v>
      </c>
      <c r="C58" s="48" t="s">
        <v>11</v>
      </c>
      <c r="D58" s="17">
        <v>12.71</v>
      </c>
      <c r="E58" s="351" t="s">
        <v>868</v>
      </c>
      <c r="F58" s="351"/>
      <c r="G58" s="351"/>
      <c r="H58" s="351"/>
      <c r="I58" s="351"/>
    </row>
    <row r="59" spans="1:9" ht="25.5" x14ac:dyDescent="0.25">
      <c r="A59" s="48" t="s">
        <v>558</v>
      </c>
      <c r="B59" s="78" t="s">
        <v>101</v>
      </c>
      <c r="C59" s="48" t="s">
        <v>11</v>
      </c>
      <c r="D59" s="17">
        <v>23.62</v>
      </c>
      <c r="E59" s="351" t="s">
        <v>869</v>
      </c>
      <c r="F59" s="351"/>
      <c r="G59" s="351"/>
      <c r="H59" s="351"/>
      <c r="I59" s="351"/>
    </row>
    <row r="60" spans="1:9" x14ac:dyDescent="0.25">
      <c r="A60" s="45" t="s">
        <v>551</v>
      </c>
      <c r="B60" s="22" t="s">
        <v>473</v>
      </c>
      <c r="C60" s="22"/>
      <c r="D60" s="78"/>
      <c r="E60" s="22"/>
      <c r="F60" s="22"/>
      <c r="G60" s="22"/>
      <c r="H60" s="22"/>
      <c r="I60" s="231"/>
    </row>
    <row r="61" spans="1:9" ht="25.5" x14ac:dyDescent="0.25">
      <c r="A61" s="48" t="s">
        <v>559</v>
      </c>
      <c r="B61" s="78" t="s">
        <v>474</v>
      </c>
      <c r="C61" s="48" t="s">
        <v>8</v>
      </c>
      <c r="D61" s="17">
        <v>2.48</v>
      </c>
      <c r="E61" s="351" t="s">
        <v>824</v>
      </c>
      <c r="F61" s="351"/>
      <c r="G61" s="351"/>
      <c r="H61" s="351"/>
      <c r="I61" s="351"/>
    </row>
    <row r="62" spans="1:9" x14ac:dyDescent="0.25">
      <c r="A62" s="45" t="s">
        <v>552</v>
      </c>
      <c r="B62" s="22" t="s">
        <v>545</v>
      </c>
      <c r="C62" s="48"/>
      <c r="D62" s="17"/>
      <c r="E62" s="28"/>
      <c r="F62" s="28"/>
      <c r="G62" s="28"/>
      <c r="H62" s="45"/>
      <c r="I62" s="45"/>
    </row>
    <row r="63" spans="1:9" ht="38.25" x14ac:dyDescent="0.25">
      <c r="A63" s="48" t="s">
        <v>560</v>
      </c>
      <c r="B63" s="78" t="s">
        <v>546</v>
      </c>
      <c r="C63" s="48" t="s">
        <v>11</v>
      </c>
      <c r="D63" s="17">
        <v>4.0999999999999996</v>
      </c>
      <c r="E63" s="351" t="s">
        <v>866</v>
      </c>
      <c r="F63" s="351"/>
      <c r="G63" s="351"/>
      <c r="H63" s="351"/>
      <c r="I63" s="351"/>
    </row>
    <row r="64" spans="1:9" x14ac:dyDescent="0.25">
      <c r="A64" s="45" t="s">
        <v>553</v>
      </c>
      <c r="B64" s="22" t="s">
        <v>105</v>
      </c>
      <c r="C64" s="48"/>
      <c r="D64" s="17"/>
      <c r="E64" s="49"/>
      <c r="F64" s="28"/>
      <c r="G64" s="49"/>
      <c r="H64" s="45"/>
      <c r="I64" s="45"/>
    </row>
    <row r="65" spans="1:9" ht="51" x14ac:dyDescent="0.25">
      <c r="A65" s="48" t="s">
        <v>561</v>
      </c>
      <c r="B65" s="78" t="s">
        <v>526</v>
      </c>
      <c r="C65" s="48" t="s">
        <v>8</v>
      </c>
      <c r="D65" s="17">
        <v>378.78</v>
      </c>
      <c r="E65" s="351" t="s">
        <v>867</v>
      </c>
      <c r="F65" s="351"/>
      <c r="G65" s="351"/>
      <c r="H65" s="351"/>
      <c r="I65" s="351"/>
    </row>
    <row r="66" spans="1:9" x14ac:dyDescent="0.25">
      <c r="A66" s="45" t="s">
        <v>554</v>
      </c>
      <c r="B66" s="22" t="s">
        <v>448</v>
      </c>
      <c r="C66" s="48"/>
      <c r="D66" s="17"/>
      <c r="E66" s="49"/>
      <c r="F66" s="28"/>
      <c r="G66" s="49"/>
      <c r="H66" s="45"/>
      <c r="I66" s="45"/>
    </row>
    <row r="67" spans="1:9" ht="24.75" customHeight="1" x14ac:dyDescent="0.25">
      <c r="A67" s="48" t="s">
        <v>562</v>
      </c>
      <c r="B67" s="78" t="s">
        <v>447</v>
      </c>
      <c r="C67" s="48" t="s">
        <v>13</v>
      </c>
      <c r="D67" s="23">
        <v>49.9</v>
      </c>
      <c r="E67" s="351" t="s">
        <v>823</v>
      </c>
      <c r="F67" s="351"/>
      <c r="G67" s="351"/>
      <c r="H67" s="351"/>
      <c r="I67" s="351"/>
    </row>
    <row r="68" spans="1:9" x14ac:dyDescent="0.25">
      <c r="A68" s="56"/>
      <c r="B68" s="57"/>
      <c r="C68" s="56"/>
      <c r="D68" s="26"/>
      <c r="E68" s="20"/>
      <c r="F68" s="58"/>
      <c r="G68" s="58"/>
      <c r="H68" s="55"/>
      <c r="I68" s="36"/>
    </row>
    <row r="69" spans="1:9" x14ac:dyDescent="0.25">
      <c r="A69" s="37">
        <v>5</v>
      </c>
      <c r="B69" s="38" t="s">
        <v>341</v>
      </c>
      <c r="C69" s="59"/>
      <c r="D69" s="151"/>
      <c r="E69" s="15"/>
      <c r="F69" s="15"/>
      <c r="G69" s="15"/>
      <c r="H69" s="40"/>
      <c r="I69" s="41"/>
    </row>
    <row r="70" spans="1:9" x14ac:dyDescent="0.25">
      <c r="A70" s="56"/>
      <c r="B70" s="57"/>
      <c r="C70" s="56"/>
      <c r="D70" s="21"/>
      <c r="E70" s="58"/>
      <c r="F70" s="58"/>
      <c r="G70" s="58"/>
      <c r="H70" s="36"/>
      <c r="I70" s="36"/>
    </row>
    <row r="71" spans="1:9" x14ac:dyDescent="0.25">
      <c r="A71" s="45" t="s">
        <v>431</v>
      </c>
      <c r="B71" s="188" t="s">
        <v>342</v>
      </c>
      <c r="C71" s="22"/>
      <c r="D71" s="18"/>
      <c r="E71" s="18"/>
      <c r="F71" s="18"/>
      <c r="G71" s="18"/>
      <c r="H71" s="174"/>
      <c r="I71" s="45"/>
    </row>
    <row r="72" spans="1:9" ht="25.5" x14ac:dyDescent="0.25">
      <c r="A72" s="48" t="s">
        <v>433</v>
      </c>
      <c r="B72" s="78" t="s">
        <v>343</v>
      </c>
      <c r="C72" s="48" t="s">
        <v>8</v>
      </c>
      <c r="D72" s="17">
        <v>4.38</v>
      </c>
      <c r="E72" s="351" t="s">
        <v>822</v>
      </c>
      <c r="F72" s="351"/>
      <c r="G72" s="351"/>
      <c r="H72" s="351"/>
      <c r="I72" s="351"/>
    </row>
    <row r="73" spans="1:9" x14ac:dyDescent="0.25">
      <c r="A73" s="45" t="s">
        <v>432</v>
      </c>
      <c r="B73" s="22" t="s">
        <v>428</v>
      </c>
      <c r="C73" s="48"/>
      <c r="D73" s="17"/>
      <c r="E73" s="49"/>
      <c r="F73" s="28"/>
      <c r="G73" s="49"/>
      <c r="H73" s="45"/>
      <c r="I73" s="45"/>
    </row>
    <row r="74" spans="1:9" x14ac:dyDescent="0.25">
      <c r="A74" s="48" t="s">
        <v>434</v>
      </c>
      <c r="B74" s="78" t="s">
        <v>427</v>
      </c>
      <c r="C74" s="48" t="s">
        <v>8</v>
      </c>
      <c r="D74" s="17">
        <v>4.38</v>
      </c>
      <c r="E74" s="351" t="s">
        <v>822</v>
      </c>
      <c r="F74" s="351"/>
      <c r="G74" s="351"/>
      <c r="H74" s="351"/>
      <c r="I74" s="351"/>
    </row>
    <row r="75" spans="1:9" x14ac:dyDescent="0.25">
      <c r="A75" s="56"/>
      <c r="B75" s="57"/>
      <c r="C75" s="56"/>
      <c r="D75" s="26"/>
      <c r="E75" s="20"/>
      <c r="F75" s="58"/>
      <c r="G75" s="58"/>
      <c r="H75" s="55"/>
      <c r="I75" s="36"/>
    </row>
    <row r="76" spans="1:9" x14ac:dyDescent="0.25">
      <c r="A76" s="147">
        <v>6</v>
      </c>
      <c r="B76" s="148" t="s">
        <v>189</v>
      </c>
      <c r="C76" s="149"/>
      <c r="D76" s="77"/>
      <c r="E76" s="76"/>
      <c r="F76" s="76"/>
      <c r="G76" s="76"/>
      <c r="H76" s="40"/>
      <c r="I76" s="41"/>
    </row>
    <row r="77" spans="1:9" x14ac:dyDescent="0.25">
      <c r="A77" s="61"/>
      <c r="B77" s="62"/>
      <c r="C77" s="61"/>
      <c r="D77" s="26"/>
      <c r="E77" s="20"/>
      <c r="F77" s="20"/>
      <c r="G77" s="20"/>
      <c r="H77" s="55"/>
      <c r="I77" s="55"/>
    </row>
    <row r="78" spans="1:9" x14ac:dyDescent="0.25">
      <c r="A78" s="45" t="s">
        <v>345</v>
      </c>
      <c r="B78" s="22" t="s">
        <v>189</v>
      </c>
      <c r="C78" s="48"/>
      <c r="D78" s="26"/>
      <c r="E78" s="20"/>
      <c r="F78" s="20"/>
      <c r="G78" s="20"/>
      <c r="H78" s="50"/>
      <c r="I78" s="45"/>
    </row>
    <row r="79" spans="1:9" x14ac:dyDescent="0.25">
      <c r="A79" s="48" t="s">
        <v>346</v>
      </c>
      <c r="B79" s="78" t="s">
        <v>331</v>
      </c>
      <c r="C79" s="48" t="s">
        <v>8</v>
      </c>
      <c r="D79" s="17">
        <v>82.87</v>
      </c>
      <c r="E79" s="351" t="s">
        <v>821</v>
      </c>
      <c r="F79" s="351"/>
      <c r="G79" s="351"/>
      <c r="H79" s="351"/>
      <c r="I79" s="351"/>
    </row>
    <row r="80" spans="1:9" x14ac:dyDescent="0.25">
      <c r="A80" s="56"/>
      <c r="B80" s="57"/>
      <c r="C80" s="56"/>
      <c r="D80" s="26"/>
      <c r="E80" s="20"/>
      <c r="F80" s="58"/>
      <c r="G80" s="58"/>
      <c r="H80" s="55"/>
      <c r="I80" s="36"/>
    </row>
    <row r="81" spans="1:9" x14ac:dyDescent="0.25">
      <c r="A81" s="37">
        <v>7</v>
      </c>
      <c r="B81" s="38" t="s">
        <v>242</v>
      </c>
      <c r="C81" s="59"/>
      <c r="D81" s="77"/>
      <c r="E81" s="76"/>
      <c r="F81" s="76"/>
      <c r="G81" s="76"/>
      <c r="H81" s="40"/>
      <c r="I81" s="41"/>
    </row>
    <row r="82" spans="1:9" x14ac:dyDescent="0.25">
      <c r="A82" s="56"/>
      <c r="B82" s="57"/>
      <c r="C82" s="56"/>
      <c r="D82" s="26"/>
      <c r="E82" s="20"/>
      <c r="F82" s="58"/>
      <c r="G82" s="58"/>
      <c r="H82" s="55"/>
      <c r="I82" s="36"/>
    </row>
    <row r="83" spans="1:9" x14ac:dyDescent="0.25">
      <c r="A83" s="45" t="s">
        <v>347</v>
      </c>
      <c r="B83" s="22" t="s">
        <v>52</v>
      </c>
      <c r="C83" s="22"/>
      <c r="D83" s="133"/>
      <c r="E83" s="18"/>
      <c r="F83" s="18"/>
      <c r="G83" s="18"/>
      <c r="H83" s="50"/>
      <c r="I83" s="45"/>
    </row>
    <row r="84" spans="1:9" ht="38.25" x14ac:dyDescent="0.25">
      <c r="A84" s="48" t="s">
        <v>352</v>
      </c>
      <c r="B84" s="78" t="s">
        <v>115</v>
      </c>
      <c r="C84" s="48" t="s">
        <v>8</v>
      </c>
      <c r="D84" s="23">
        <v>41.2</v>
      </c>
      <c r="E84" s="351" t="s">
        <v>825</v>
      </c>
      <c r="F84" s="351"/>
      <c r="G84" s="351"/>
      <c r="H84" s="351"/>
      <c r="I84" s="351"/>
    </row>
    <row r="85" spans="1:9" x14ac:dyDescent="0.25">
      <c r="A85" s="45" t="s">
        <v>348</v>
      </c>
      <c r="B85" s="22" t="s">
        <v>51</v>
      </c>
      <c r="C85" s="22"/>
      <c r="D85" s="133"/>
      <c r="E85" s="49"/>
      <c r="F85" s="49"/>
      <c r="G85" s="49"/>
      <c r="H85" s="50"/>
      <c r="I85" s="45"/>
    </row>
    <row r="86" spans="1:9" ht="25.5" x14ac:dyDescent="0.25">
      <c r="A86" s="48" t="s">
        <v>353</v>
      </c>
      <c r="B86" s="78" t="s">
        <v>243</v>
      </c>
      <c r="C86" s="48" t="s">
        <v>16</v>
      </c>
      <c r="D86" s="23">
        <v>53.6</v>
      </c>
      <c r="E86" s="351" t="s">
        <v>827</v>
      </c>
      <c r="F86" s="351"/>
      <c r="G86" s="351"/>
      <c r="H86" s="351"/>
      <c r="I86" s="351"/>
    </row>
    <row r="87" spans="1:9" ht="25.5" x14ac:dyDescent="0.25">
      <c r="A87" s="48" t="s">
        <v>354</v>
      </c>
      <c r="B87" s="78" t="s">
        <v>244</v>
      </c>
      <c r="C87" s="48" t="s">
        <v>16</v>
      </c>
      <c r="D87" s="23">
        <v>57.1</v>
      </c>
      <c r="E87" s="351" t="s">
        <v>828</v>
      </c>
      <c r="F87" s="351"/>
      <c r="G87" s="351"/>
      <c r="H87" s="351"/>
      <c r="I87" s="351"/>
    </row>
    <row r="88" spans="1:9" ht="25.5" x14ac:dyDescent="0.25">
      <c r="A88" s="48" t="s">
        <v>355</v>
      </c>
      <c r="B88" s="78" t="s">
        <v>245</v>
      </c>
      <c r="C88" s="48" t="s">
        <v>16</v>
      </c>
      <c r="D88" s="23">
        <v>12.9</v>
      </c>
      <c r="E88" s="351" t="s">
        <v>829</v>
      </c>
      <c r="F88" s="351"/>
      <c r="G88" s="351"/>
      <c r="H88" s="351"/>
      <c r="I88" s="351"/>
    </row>
    <row r="89" spans="1:9" x14ac:dyDescent="0.25">
      <c r="A89" s="45" t="s">
        <v>349</v>
      </c>
      <c r="B89" s="22" t="s">
        <v>15</v>
      </c>
      <c r="C89" s="22"/>
      <c r="D89" s="133"/>
      <c r="E89" s="18"/>
      <c r="F89" s="18"/>
      <c r="G89" s="49"/>
      <c r="H89" s="50"/>
      <c r="I89" s="45"/>
    </row>
    <row r="90" spans="1:9" ht="25.5" x14ac:dyDescent="0.25">
      <c r="A90" s="48" t="s">
        <v>356</v>
      </c>
      <c r="B90" s="78" t="s">
        <v>246</v>
      </c>
      <c r="C90" s="48" t="s">
        <v>11</v>
      </c>
      <c r="D90" s="23">
        <v>0.47</v>
      </c>
      <c r="E90" s="351" t="s">
        <v>841</v>
      </c>
      <c r="F90" s="351"/>
      <c r="G90" s="351"/>
      <c r="H90" s="351"/>
      <c r="I90" s="351"/>
    </row>
    <row r="91" spans="1:9" x14ac:dyDescent="0.25">
      <c r="A91" s="45" t="s">
        <v>350</v>
      </c>
      <c r="B91" s="22" t="s">
        <v>247</v>
      </c>
      <c r="C91" s="22"/>
      <c r="D91" s="133"/>
      <c r="E91" s="18"/>
      <c r="F91" s="18"/>
      <c r="G91" s="49"/>
      <c r="H91" s="50"/>
      <c r="I91" s="45"/>
    </row>
    <row r="92" spans="1:9" ht="38.25" x14ac:dyDescent="0.25">
      <c r="A92" s="48" t="s">
        <v>357</v>
      </c>
      <c r="B92" s="78" t="s">
        <v>248</v>
      </c>
      <c r="C92" s="48" t="s">
        <v>11</v>
      </c>
      <c r="D92" s="23">
        <v>3.4</v>
      </c>
      <c r="E92" s="351" t="s">
        <v>826</v>
      </c>
      <c r="F92" s="351"/>
      <c r="G92" s="351"/>
      <c r="H92" s="351"/>
      <c r="I92" s="351"/>
    </row>
    <row r="93" spans="1:9" ht="25.5" x14ac:dyDescent="0.25">
      <c r="A93" s="45" t="s">
        <v>351</v>
      </c>
      <c r="B93" s="22" t="s">
        <v>249</v>
      </c>
      <c r="C93" s="48"/>
      <c r="D93" s="17"/>
      <c r="E93" s="49"/>
      <c r="F93" s="28"/>
      <c r="G93" s="28"/>
      <c r="H93" s="45"/>
      <c r="I93" s="45"/>
    </row>
    <row r="94" spans="1:9" ht="25.5" x14ac:dyDescent="0.25">
      <c r="A94" s="48" t="s">
        <v>358</v>
      </c>
      <c r="B94" s="78" t="s">
        <v>250</v>
      </c>
      <c r="C94" s="48" t="s">
        <v>11</v>
      </c>
      <c r="D94" s="23">
        <v>3.4</v>
      </c>
      <c r="E94" s="351" t="s">
        <v>826</v>
      </c>
      <c r="F94" s="351"/>
      <c r="G94" s="351"/>
      <c r="H94" s="351"/>
      <c r="I94" s="351"/>
    </row>
    <row r="95" spans="1:9" x14ac:dyDescent="0.25">
      <c r="A95" s="56"/>
      <c r="B95" s="57"/>
      <c r="C95" s="56"/>
      <c r="D95" s="26"/>
      <c r="E95" s="20"/>
      <c r="F95" s="58"/>
      <c r="G95" s="58"/>
      <c r="H95" s="55"/>
      <c r="I95" s="36"/>
    </row>
    <row r="96" spans="1:9" x14ac:dyDescent="0.25">
      <c r="A96" s="37">
        <v>8</v>
      </c>
      <c r="B96" s="38" t="s">
        <v>191</v>
      </c>
      <c r="C96" s="59"/>
      <c r="D96" s="77"/>
      <c r="E96" s="76"/>
      <c r="F96" s="76"/>
      <c r="G96" s="76"/>
      <c r="H96" s="40"/>
      <c r="I96" s="41"/>
    </row>
    <row r="97" spans="1:9" x14ac:dyDescent="0.25">
      <c r="A97" s="56"/>
      <c r="B97" s="57"/>
      <c r="C97" s="56"/>
      <c r="D97" s="26"/>
      <c r="E97" s="20"/>
      <c r="F97" s="58"/>
      <c r="G97" s="58"/>
      <c r="H97" s="55"/>
      <c r="I97" s="36"/>
    </row>
    <row r="98" spans="1:9" x14ac:dyDescent="0.25">
      <c r="A98" s="45" t="s">
        <v>359</v>
      </c>
      <c r="B98" s="22" t="s">
        <v>52</v>
      </c>
      <c r="C98" s="22"/>
      <c r="D98" s="133"/>
      <c r="E98" s="18"/>
      <c r="F98" s="18"/>
      <c r="G98" s="18"/>
      <c r="H98" s="50"/>
      <c r="I98" s="45"/>
    </row>
    <row r="99" spans="1:9" ht="51" x14ac:dyDescent="0.25">
      <c r="A99" s="48" t="s">
        <v>361</v>
      </c>
      <c r="B99" s="78" t="s">
        <v>251</v>
      </c>
      <c r="C99" s="48" t="s">
        <v>8</v>
      </c>
      <c r="D99" s="17">
        <v>44.1</v>
      </c>
      <c r="E99" s="351" t="s">
        <v>830</v>
      </c>
      <c r="F99" s="351"/>
      <c r="G99" s="351"/>
      <c r="H99" s="351"/>
      <c r="I99" s="351"/>
    </row>
    <row r="100" spans="1:9" x14ac:dyDescent="0.25">
      <c r="A100" s="45" t="s">
        <v>360</v>
      </c>
      <c r="B100" s="22" t="s">
        <v>51</v>
      </c>
      <c r="C100" s="22"/>
      <c r="D100" s="133"/>
      <c r="E100" s="49"/>
      <c r="F100" s="49"/>
      <c r="G100" s="49"/>
      <c r="H100" s="50"/>
      <c r="I100" s="45"/>
    </row>
    <row r="101" spans="1:9" ht="51" x14ac:dyDescent="0.25">
      <c r="A101" s="48" t="s">
        <v>362</v>
      </c>
      <c r="B101" s="78" t="s">
        <v>252</v>
      </c>
      <c r="C101" s="48" t="s">
        <v>16</v>
      </c>
      <c r="D101" s="17">
        <v>75.3</v>
      </c>
      <c r="E101" s="351" t="s">
        <v>833</v>
      </c>
      <c r="F101" s="351"/>
      <c r="G101" s="351"/>
      <c r="H101" s="351"/>
      <c r="I101" s="351"/>
    </row>
    <row r="102" spans="1:9" ht="51" x14ac:dyDescent="0.25">
      <c r="A102" s="48" t="s">
        <v>363</v>
      </c>
      <c r="B102" s="78" t="s">
        <v>253</v>
      </c>
      <c r="C102" s="48" t="s">
        <v>16</v>
      </c>
      <c r="D102" s="17">
        <v>63</v>
      </c>
      <c r="E102" s="351" t="s">
        <v>834</v>
      </c>
      <c r="F102" s="351"/>
      <c r="G102" s="351"/>
      <c r="H102" s="351"/>
      <c r="I102" s="351"/>
    </row>
    <row r="103" spans="1:9" ht="51" x14ac:dyDescent="0.25">
      <c r="A103" s="48" t="s">
        <v>364</v>
      </c>
      <c r="B103" s="78" t="s">
        <v>254</v>
      </c>
      <c r="C103" s="48" t="s">
        <v>16</v>
      </c>
      <c r="D103" s="17">
        <v>112.9</v>
      </c>
      <c r="E103" s="351" t="s">
        <v>835</v>
      </c>
      <c r="F103" s="351"/>
      <c r="G103" s="351"/>
      <c r="H103" s="351"/>
      <c r="I103" s="351"/>
    </row>
    <row r="104" spans="1:9" ht="51" x14ac:dyDescent="0.25">
      <c r="A104" s="48" t="s">
        <v>365</v>
      </c>
      <c r="B104" s="78" t="s">
        <v>255</v>
      </c>
      <c r="C104" s="48" t="s">
        <v>16</v>
      </c>
      <c r="D104" s="17">
        <v>27.5</v>
      </c>
      <c r="E104" s="351" t="s">
        <v>836</v>
      </c>
      <c r="F104" s="351"/>
      <c r="G104" s="351"/>
      <c r="H104" s="351"/>
      <c r="I104" s="351"/>
    </row>
    <row r="105" spans="1:9" x14ac:dyDescent="0.25">
      <c r="A105" s="45" t="s">
        <v>366</v>
      </c>
      <c r="B105" s="22" t="s">
        <v>256</v>
      </c>
      <c r="C105" s="22"/>
      <c r="D105" s="133"/>
      <c r="E105" s="18"/>
      <c r="F105" s="18"/>
      <c r="G105" s="49"/>
      <c r="H105" s="50"/>
      <c r="I105" s="45"/>
    </row>
    <row r="106" spans="1:9" ht="38.25" x14ac:dyDescent="0.25">
      <c r="A106" s="48" t="s">
        <v>367</v>
      </c>
      <c r="B106" s="78" t="s">
        <v>248</v>
      </c>
      <c r="C106" s="48" t="s">
        <v>11</v>
      </c>
      <c r="D106" s="17">
        <v>2.7</v>
      </c>
      <c r="E106" s="351" t="s">
        <v>831</v>
      </c>
      <c r="F106" s="351"/>
      <c r="G106" s="351"/>
      <c r="H106" s="351"/>
      <c r="I106" s="351"/>
    </row>
    <row r="107" spans="1:9" ht="25.5" x14ac:dyDescent="0.25">
      <c r="A107" s="45" t="s">
        <v>368</v>
      </c>
      <c r="B107" s="22" t="s">
        <v>249</v>
      </c>
      <c r="C107" s="48"/>
      <c r="D107" s="17"/>
      <c r="E107" s="49"/>
      <c r="F107" s="28"/>
      <c r="G107" s="28"/>
      <c r="H107" s="45"/>
      <c r="I107" s="45"/>
    </row>
    <row r="108" spans="1:9" ht="25.5" x14ac:dyDescent="0.25">
      <c r="A108" s="48" t="s">
        <v>369</v>
      </c>
      <c r="B108" s="78" t="s">
        <v>250</v>
      </c>
      <c r="C108" s="48" t="s">
        <v>11</v>
      </c>
      <c r="D108" s="17">
        <v>2.7</v>
      </c>
      <c r="E108" s="351" t="s">
        <v>831</v>
      </c>
      <c r="F108" s="351"/>
      <c r="G108" s="351"/>
      <c r="H108" s="351"/>
      <c r="I108" s="351"/>
    </row>
    <row r="109" spans="1:9" x14ac:dyDescent="0.25">
      <c r="A109" s="45" t="s">
        <v>370</v>
      </c>
      <c r="B109" s="22" t="s">
        <v>257</v>
      </c>
      <c r="C109" s="45"/>
      <c r="D109" s="49"/>
      <c r="E109" s="49"/>
      <c r="F109" s="28"/>
      <c r="G109" s="28"/>
      <c r="H109" s="45"/>
      <c r="I109" s="45"/>
    </row>
    <row r="110" spans="1:9" ht="51" x14ac:dyDescent="0.25">
      <c r="A110" s="48" t="s">
        <v>371</v>
      </c>
      <c r="B110" s="78" t="s">
        <v>258</v>
      </c>
      <c r="C110" s="48" t="s">
        <v>8</v>
      </c>
      <c r="D110" s="23">
        <v>4.17</v>
      </c>
      <c r="E110" s="351" t="s">
        <v>832</v>
      </c>
      <c r="F110" s="351"/>
      <c r="G110" s="351"/>
      <c r="H110" s="351"/>
      <c r="I110" s="351"/>
    </row>
    <row r="111" spans="1:9" x14ac:dyDescent="0.25">
      <c r="A111" s="56"/>
      <c r="B111" s="57"/>
      <c r="C111" s="56"/>
      <c r="D111" s="26"/>
      <c r="E111" s="20"/>
      <c r="F111" s="58"/>
      <c r="G111" s="58"/>
      <c r="H111" s="55"/>
      <c r="I111" s="36"/>
    </row>
    <row r="112" spans="1:9" x14ac:dyDescent="0.25">
      <c r="A112" s="37">
        <v>9</v>
      </c>
      <c r="B112" s="38" t="s">
        <v>64</v>
      </c>
      <c r="C112" s="59"/>
      <c r="D112" s="77"/>
      <c r="E112" s="76"/>
      <c r="F112" s="76"/>
      <c r="G112" s="76"/>
      <c r="H112" s="40"/>
      <c r="I112" s="41"/>
    </row>
    <row r="113" spans="1:12" x14ac:dyDescent="0.25">
      <c r="A113" s="56"/>
      <c r="B113" s="57"/>
      <c r="C113" s="56"/>
      <c r="D113" s="26"/>
      <c r="E113" s="20"/>
      <c r="F113" s="58"/>
      <c r="G113" s="58"/>
      <c r="H113" s="55"/>
      <c r="I113" s="36"/>
    </row>
    <row r="114" spans="1:12" x14ac:dyDescent="0.25">
      <c r="A114" s="45" t="s">
        <v>437</v>
      </c>
      <c r="B114" s="22" t="s">
        <v>436</v>
      </c>
      <c r="C114" s="22"/>
      <c r="D114" s="22"/>
      <c r="E114" s="22"/>
      <c r="F114" s="22"/>
      <c r="G114" s="22"/>
      <c r="H114" s="60"/>
      <c r="I114" s="45"/>
    </row>
    <row r="115" spans="1:12" ht="38.25" x14ac:dyDescent="0.25">
      <c r="A115" s="48" t="s">
        <v>440</v>
      </c>
      <c r="B115" s="78" t="s">
        <v>104</v>
      </c>
      <c r="C115" s="48" t="s">
        <v>13</v>
      </c>
      <c r="D115" s="17">
        <v>16.899999999999999</v>
      </c>
      <c r="E115" s="351" t="s">
        <v>860</v>
      </c>
      <c r="F115" s="351"/>
      <c r="G115" s="351"/>
      <c r="H115" s="351"/>
      <c r="I115" s="351"/>
    </row>
    <row r="116" spans="1:12" x14ac:dyDescent="0.25">
      <c r="A116" s="45" t="s">
        <v>438</v>
      </c>
      <c r="B116" s="22" t="s">
        <v>76</v>
      </c>
      <c r="C116" s="22"/>
      <c r="D116" s="22"/>
      <c r="E116" s="22"/>
      <c r="F116" s="22"/>
      <c r="G116" s="22"/>
      <c r="H116" s="60"/>
      <c r="I116" s="45"/>
    </row>
    <row r="117" spans="1:12" ht="63.75" x14ac:dyDescent="0.25">
      <c r="A117" s="48" t="s">
        <v>441</v>
      </c>
      <c r="B117" s="78" t="s">
        <v>435</v>
      </c>
      <c r="C117" s="48" t="s">
        <v>8</v>
      </c>
      <c r="D117" s="17">
        <v>102</v>
      </c>
      <c r="E117" s="351" t="s">
        <v>873</v>
      </c>
      <c r="F117" s="351"/>
      <c r="G117" s="351"/>
      <c r="H117" s="351"/>
      <c r="I117" s="351"/>
    </row>
    <row r="118" spans="1:12" x14ac:dyDescent="0.25">
      <c r="A118" s="45" t="s">
        <v>439</v>
      </c>
      <c r="B118" s="22" t="s">
        <v>126</v>
      </c>
      <c r="C118" s="22"/>
      <c r="D118" s="72"/>
      <c r="E118" s="72"/>
      <c r="F118" s="72"/>
      <c r="G118" s="28"/>
      <c r="H118" s="50"/>
      <c r="I118" s="45"/>
    </row>
    <row r="119" spans="1:12" ht="51" x14ac:dyDescent="0.25">
      <c r="A119" s="48" t="s">
        <v>442</v>
      </c>
      <c r="B119" s="78" t="s">
        <v>127</v>
      </c>
      <c r="C119" s="48" t="s">
        <v>13</v>
      </c>
      <c r="D119" s="23">
        <v>100</v>
      </c>
      <c r="E119" s="351" t="s">
        <v>747</v>
      </c>
      <c r="F119" s="351"/>
      <c r="G119" s="351"/>
      <c r="H119" s="351"/>
      <c r="I119" s="351"/>
    </row>
    <row r="120" spans="1:12" x14ac:dyDescent="0.25">
      <c r="A120" s="56"/>
      <c r="B120" s="57"/>
      <c r="C120" s="56"/>
      <c r="D120" s="26"/>
      <c r="E120" s="28"/>
      <c r="F120" s="28"/>
      <c r="G120" s="49"/>
      <c r="H120" s="45"/>
      <c r="I120" s="45"/>
    </row>
    <row r="121" spans="1:12" x14ac:dyDescent="0.25">
      <c r="A121" s="37">
        <v>10</v>
      </c>
      <c r="B121" s="38" t="s">
        <v>65</v>
      </c>
      <c r="C121" s="59"/>
      <c r="D121" s="77"/>
      <c r="E121" s="192"/>
      <c r="F121" s="192"/>
      <c r="G121" s="192"/>
      <c r="H121" s="192"/>
      <c r="I121" s="192"/>
    </row>
    <row r="122" spans="1:12" x14ac:dyDescent="0.25">
      <c r="A122" s="56"/>
      <c r="B122" s="57"/>
      <c r="C122" s="56"/>
      <c r="D122" s="26"/>
      <c r="E122" s="20"/>
      <c r="F122" s="58"/>
      <c r="G122" s="58"/>
      <c r="H122" s="55"/>
      <c r="I122" s="36"/>
    </row>
    <row r="123" spans="1:12" x14ac:dyDescent="0.25">
      <c r="A123" s="45" t="s">
        <v>386</v>
      </c>
      <c r="B123" s="22" t="s">
        <v>77</v>
      </c>
      <c r="C123" s="48"/>
      <c r="D123" s="24"/>
      <c r="E123" s="20"/>
      <c r="F123" s="20"/>
      <c r="G123" s="20"/>
      <c r="H123" s="43"/>
      <c r="I123" s="44"/>
    </row>
    <row r="124" spans="1:12" ht="51" x14ac:dyDescent="0.25">
      <c r="A124" s="48" t="s">
        <v>391</v>
      </c>
      <c r="B124" s="78" t="s">
        <v>132</v>
      </c>
      <c r="C124" s="48" t="s">
        <v>8</v>
      </c>
      <c r="D124" s="17">
        <v>49.01</v>
      </c>
      <c r="E124" s="352" t="s">
        <v>858</v>
      </c>
      <c r="F124" s="352"/>
      <c r="G124" s="352"/>
      <c r="H124" s="352"/>
      <c r="I124" s="352"/>
    </row>
    <row r="125" spans="1:12" x14ac:dyDescent="0.25">
      <c r="A125" s="45" t="s">
        <v>387</v>
      </c>
      <c r="B125" s="22" t="s">
        <v>131</v>
      </c>
      <c r="C125" s="48"/>
      <c r="D125" s="24"/>
      <c r="E125" s="28"/>
      <c r="F125" s="28"/>
      <c r="G125" s="28"/>
      <c r="H125" s="50"/>
      <c r="I125" s="45"/>
    </row>
    <row r="126" spans="1:12" ht="25.5" x14ac:dyDescent="0.25">
      <c r="A126" s="48" t="s">
        <v>392</v>
      </c>
      <c r="B126" s="78" t="s">
        <v>130</v>
      </c>
      <c r="C126" s="48" t="s">
        <v>8</v>
      </c>
      <c r="D126" s="17">
        <v>11.66</v>
      </c>
      <c r="E126" s="351" t="s">
        <v>847</v>
      </c>
      <c r="F126" s="351"/>
      <c r="G126" s="351"/>
      <c r="H126" s="351"/>
      <c r="I126" s="351"/>
    </row>
    <row r="127" spans="1:12" ht="25.5" x14ac:dyDescent="0.25">
      <c r="A127" s="48" t="s">
        <v>388</v>
      </c>
      <c r="B127" s="22" t="s">
        <v>757</v>
      </c>
      <c r="C127" s="48"/>
      <c r="D127" s="17"/>
      <c r="E127" s="28"/>
      <c r="F127" s="28"/>
      <c r="G127" s="28"/>
      <c r="H127" s="50"/>
      <c r="I127" s="45"/>
      <c r="L127" s="10"/>
    </row>
    <row r="128" spans="1:12" ht="38.25" x14ac:dyDescent="0.25">
      <c r="A128" s="48" t="s">
        <v>393</v>
      </c>
      <c r="B128" s="78" t="s">
        <v>756</v>
      </c>
      <c r="C128" s="48" t="s">
        <v>8</v>
      </c>
      <c r="D128" s="23">
        <v>17.21</v>
      </c>
      <c r="E128" s="351" t="s">
        <v>846</v>
      </c>
      <c r="F128" s="351"/>
      <c r="G128" s="351"/>
      <c r="H128" s="351"/>
      <c r="I128" s="351"/>
    </row>
    <row r="129" spans="1:9" ht="25.5" x14ac:dyDescent="0.25">
      <c r="A129" s="45" t="s">
        <v>389</v>
      </c>
      <c r="B129" s="22" t="s">
        <v>810</v>
      </c>
      <c r="C129" s="48"/>
      <c r="D129" s="17"/>
      <c r="E129" s="204"/>
      <c r="F129" s="204"/>
      <c r="G129" s="44"/>
      <c r="H129" s="43"/>
      <c r="I129" s="44"/>
    </row>
    <row r="130" spans="1:9" ht="51" x14ac:dyDescent="0.25">
      <c r="A130" s="48" t="s">
        <v>394</v>
      </c>
      <c r="B130" s="78" t="s">
        <v>792</v>
      </c>
      <c r="C130" s="48" t="s">
        <v>8</v>
      </c>
      <c r="D130" s="23">
        <v>17.21</v>
      </c>
      <c r="E130" s="351" t="s">
        <v>846</v>
      </c>
      <c r="F130" s="351"/>
      <c r="G130" s="351"/>
      <c r="H130" s="351"/>
      <c r="I130" s="351"/>
    </row>
    <row r="131" spans="1:9" ht="25.5" x14ac:dyDescent="0.25">
      <c r="A131" s="42" t="s">
        <v>390</v>
      </c>
      <c r="B131" s="25" t="s">
        <v>811</v>
      </c>
      <c r="C131" s="42"/>
      <c r="D131" s="204"/>
      <c r="E131" s="49"/>
      <c r="F131" s="28"/>
      <c r="G131" s="28"/>
      <c r="H131" s="50"/>
      <c r="I131" s="45"/>
    </row>
    <row r="132" spans="1:9" ht="51" x14ac:dyDescent="0.25">
      <c r="A132" s="61" t="s">
        <v>395</v>
      </c>
      <c r="B132" s="62" t="s">
        <v>129</v>
      </c>
      <c r="C132" s="61" t="s">
        <v>13</v>
      </c>
      <c r="D132" s="17">
        <v>60.67</v>
      </c>
      <c r="E132" s="351" t="s">
        <v>859</v>
      </c>
      <c r="F132" s="351"/>
      <c r="G132" s="351"/>
      <c r="H132" s="351"/>
      <c r="I132" s="351"/>
    </row>
    <row r="133" spans="1:9" x14ac:dyDescent="0.25">
      <c r="A133" s="45" t="s">
        <v>788</v>
      </c>
      <c r="B133" s="22" t="s">
        <v>333</v>
      </c>
      <c r="C133" s="48"/>
      <c r="D133" s="17"/>
      <c r="E133" s="204"/>
      <c r="F133" s="204"/>
      <c r="G133" s="204"/>
      <c r="H133" s="55"/>
      <c r="I133" s="55"/>
    </row>
    <row r="134" spans="1:9" ht="38.25" customHeight="1" x14ac:dyDescent="0.25">
      <c r="A134" s="48" t="s">
        <v>791</v>
      </c>
      <c r="B134" s="78" t="s">
        <v>334</v>
      </c>
      <c r="C134" s="48" t="s">
        <v>13</v>
      </c>
      <c r="D134" s="23">
        <v>5.3</v>
      </c>
      <c r="E134" s="351" t="s">
        <v>749</v>
      </c>
      <c r="F134" s="351"/>
      <c r="G134" s="351"/>
      <c r="H134" s="351"/>
      <c r="I134" s="351"/>
    </row>
    <row r="135" spans="1:9" x14ac:dyDescent="0.25">
      <c r="A135" s="42" t="s">
        <v>789</v>
      </c>
      <c r="B135" s="22" t="s">
        <v>332</v>
      </c>
      <c r="C135" s="61"/>
      <c r="D135" s="26"/>
      <c r="E135" s="204"/>
      <c r="F135" s="204"/>
      <c r="G135" s="204"/>
      <c r="H135" s="55"/>
      <c r="I135" s="55"/>
    </row>
    <row r="136" spans="1:9" ht="25.5" x14ac:dyDescent="0.25">
      <c r="A136" s="61" t="s">
        <v>790</v>
      </c>
      <c r="B136" s="62" t="s">
        <v>133</v>
      </c>
      <c r="C136" s="61" t="s">
        <v>13</v>
      </c>
      <c r="D136" s="17">
        <v>40.26</v>
      </c>
      <c r="E136" s="351" t="s">
        <v>748</v>
      </c>
      <c r="F136" s="351"/>
      <c r="G136" s="351"/>
      <c r="H136" s="351"/>
      <c r="I136" s="351"/>
    </row>
    <row r="137" spans="1:9" x14ac:dyDescent="0.25">
      <c r="A137" s="56"/>
      <c r="B137" s="57"/>
      <c r="C137" s="56"/>
      <c r="D137" s="26"/>
      <c r="E137" s="20"/>
      <c r="F137" s="58"/>
      <c r="G137" s="58"/>
      <c r="H137" s="55"/>
      <c r="I137" s="36"/>
    </row>
    <row r="138" spans="1:9" x14ac:dyDescent="0.25">
      <c r="A138" s="37">
        <v>11</v>
      </c>
      <c r="B138" s="38" t="s">
        <v>66</v>
      </c>
      <c r="C138" s="59"/>
      <c r="D138" s="77"/>
      <c r="E138" s="189"/>
      <c r="F138" s="189"/>
      <c r="G138" s="189"/>
      <c r="H138" s="190"/>
      <c r="I138" s="191"/>
    </row>
    <row r="139" spans="1:9" x14ac:dyDescent="0.25">
      <c r="A139" s="56"/>
      <c r="B139" s="57"/>
      <c r="C139" s="56"/>
      <c r="D139" s="26"/>
      <c r="E139" s="351"/>
      <c r="F139" s="351"/>
      <c r="G139" s="351"/>
      <c r="H139" s="351"/>
      <c r="I139" s="351"/>
    </row>
    <row r="140" spans="1:9" x14ac:dyDescent="0.25">
      <c r="A140" s="45" t="s">
        <v>396</v>
      </c>
      <c r="B140" s="22" t="s">
        <v>17</v>
      </c>
      <c r="C140" s="22"/>
      <c r="D140" s="18"/>
      <c r="E140" s="18"/>
      <c r="F140" s="18"/>
      <c r="G140" s="49"/>
      <c r="H140" s="50"/>
      <c r="I140" s="45"/>
    </row>
    <row r="141" spans="1:9" ht="38.25" x14ac:dyDescent="0.25">
      <c r="A141" s="48" t="s">
        <v>398</v>
      </c>
      <c r="B141" s="78" t="s">
        <v>55</v>
      </c>
      <c r="C141" s="48" t="s">
        <v>8</v>
      </c>
      <c r="D141" s="17">
        <v>30.8</v>
      </c>
      <c r="E141" s="351" t="s">
        <v>844</v>
      </c>
      <c r="F141" s="351"/>
      <c r="G141" s="351"/>
      <c r="H141" s="351"/>
      <c r="I141" s="351"/>
    </row>
    <row r="142" spans="1:9" x14ac:dyDescent="0.25">
      <c r="A142" s="45" t="s">
        <v>397</v>
      </c>
      <c r="B142" s="22" t="s">
        <v>18</v>
      </c>
      <c r="C142" s="22"/>
      <c r="D142" s="18"/>
      <c r="E142" s="204"/>
      <c r="F142" s="204"/>
      <c r="G142" s="204"/>
      <c r="H142" s="55"/>
      <c r="I142" s="55"/>
    </row>
    <row r="143" spans="1:9" ht="25.5" x14ac:dyDescent="0.25">
      <c r="A143" s="48" t="s">
        <v>399</v>
      </c>
      <c r="B143" s="78" t="s">
        <v>134</v>
      </c>
      <c r="C143" s="48" t="s">
        <v>8</v>
      </c>
      <c r="D143" s="17">
        <v>30.8</v>
      </c>
      <c r="E143" s="351" t="s">
        <v>844</v>
      </c>
      <c r="F143" s="351"/>
      <c r="G143" s="351"/>
      <c r="H143" s="351"/>
      <c r="I143" s="351"/>
    </row>
    <row r="144" spans="1:9" x14ac:dyDescent="0.25">
      <c r="A144" s="56"/>
      <c r="B144" s="57"/>
      <c r="C144" s="56"/>
      <c r="D144" s="26"/>
      <c r="E144" s="20"/>
      <c r="F144" s="58"/>
      <c r="G144" s="58"/>
      <c r="H144" s="55"/>
      <c r="I144" s="36"/>
    </row>
    <row r="145" spans="1:9" x14ac:dyDescent="0.25">
      <c r="A145" s="37">
        <v>12</v>
      </c>
      <c r="B145" s="38" t="s">
        <v>67</v>
      </c>
      <c r="C145" s="59"/>
      <c r="D145" s="77"/>
      <c r="E145" s="192"/>
      <c r="F145" s="193"/>
      <c r="G145" s="192"/>
      <c r="H145" s="191"/>
      <c r="I145" s="40"/>
    </row>
    <row r="146" spans="1:9" ht="15" customHeight="1" x14ac:dyDescent="0.25">
      <c r="A146" s="56"/>
      <c r="B146" s="57"/>
      <c r="C146" s="56"/>
      <c r="D146" s="26"/>
      <c r="E146" s="20"/>
      <c r="F146" s="20"/>
      <c r="G146" s="20"/>
      <c r="H146" s="43"/>
      <c r="I146" s="44"/>
    </row>
    <row r="147" spans="1:9" x14ac:dyDescent="0.25">
      <c r="A147" s="42" t="s">
        <v>774</v>
      </c>
      <c r="B147" s="25" t="s">
        <v>478</v>
      </c>
      <c r="C147" s="45"/>
      <c r="D147" s="49"/>
      <c r="E147" s="20"/>
      <c r="F147" s="58"/>
      <c r="G147" s="58"/>
      <c r="H147" s="55"/>
      <c r="I147" s="36"/>
    </row>
    <row r="148" spans="1:9" ht="25.5" customHeight="1" x14ac:dyDescent="0.25">
      <c r="A148" s="61" t="s">
        <v>780</v>
      </c>
      <c r="B148" s="62" t="s">
        <v>575</v>
      </c>
      <c r="C148" s="48" t="s">
        <v>8</v>
      </c>
      <c r="D148" s="17">
        <v>3.4</v>
      </c>
      <c r="E148" s="351" t="s">
        <v>793</v>
      </c>
      <c r="F148" s="351"/>
      <c r="G148" s="351"/>
      <c r="H148" s="351"/>
      <c r="I148" s="351"/>
    </row>
    <row r="149" spans="1:9" x14ac:dyDescent="0.25">
      <c r="A149" s="42" t="s">
        <v>775</v>
      </c>
      <c r="B149" s="25" t="s">
        <v>812</v>
      </c>
      <c r="C149" s="61"/>
      <c r="D149" s="204"/>
      <c r="E149" s="49"/>
      <c r="F149" s="49"/>
      <c r="G149" s="49"/>
      <c r="H149" s="49"/>
      <c r="I149" s="49"/>
    </row>
    <row r="150" spans="1:9" ht="25.5" x14ac:dyDescent="0.25">
      <c r="A150" s="61" t="s">
        <v>781</v>
      </c>
      <c r="B150" s="62" t="s">
        <v>813</v>
      </c>
      <c r="C150" s="48" t="s">
        <v>9</v>
      </c>
      <c r="D150" s="17">
        <v>1</v>
      </c>
      <c r="E150" s="351" t="s">
        <v>819</v>
      </c>
      <c r="F150" s="351"/>
      <c r="G150" s="351"/>
      <c r="H150" s="351"/>
      <c r="I150" s="351"/>
    </row>
    <row r="151" spans="1:9" x14ac:dyDescent="0.25">
      <c r="A151" s="42" t="s">
        <v>776</v>
      </c>
      <c r="B151" s="25" t="s">
        <v>479</v>
      </c>
      <c r="C151" s="48"/>
      <c r="D151" s="17"/>
      <c r="E151" s="49"/>
      <c r="F151" s="49"/>
      <c r="G151" s="49"/>
      <c r="H151" s="49"/>
      <c r="I151" s="49"/>
    </row>
    <row r="152" spans="1:9" x14ac:dyDescent="0.25">
      <c r="A152" s="61" t="s">
        <v>782</v>
      </c>
      <c r="B152" s="225" t="s">
        <v>751</v>
      </c>
      <c r="C152" s="48" t="s">
        <v>9</v>
      </c>
      <c r="D152" s="17">
        <v>1</v>
      </c>
      <c r="E152" s="351" t="s">
        <v>796</v>
      </c>
      <c r="F152" s="351"/>
      <c r="G152" s="351"/>
      <c r="H152" s="351"/>
      <c r="I152" s="351"/>
    </row>
    <row r="153" spans="1:9" x14ac:dyDescent="0.25">
      <c r="A153" s="45" t="s">
        <v>777</v>
      </c>
      <c r="B153" s="22" t="s">
        <v>472</v>
      </c>
      <c r="C153" s="48"/>
      <c r="D153" s="23"/>
      <c r="E153" s="28"/>
      <c r="F153" s="28"/>
      <c r="G153" s="49"/>
      <c r="H153" s="45"/>
      <c r="I153" s="45"/>
    </row>
    <row r="154" spans="1:9" ht="25.5" x14ac:dyDescent="0.25">
      <c r="A154" s="48" t="s">
        <v>783</v>
      </c>
      <c r="B154" s="78" t="s">
        <v>772</v>
      </c>
      <c r="C154" s="48" t="s">
        <v>8</v>
      </c>
      <c r="D154" s="17">
        <v>2.25</v>
      </c>
      <c r="E154" s="351" t="s">
        <v>850</v>
      </c>
      <c r="F154" s="351"/>
      <c r="G154" s="351"/>
      <c r="H154" s="351"/>
      <c r="I154" s="351"/>
    </row>
    <row r="155" spans="1:9" ht="25.5" x14ac:dyDescent="0.25">
      <c r="A155" s="45" t="s">
        <v>778</v>
      </c>
      <c r="B155" s="22" t="s">
        <v>578</v>
      </c>
      <c r="C155" s="48"/>
      <c r="D155" s="49"/>
      <c r="E155" s="49"/>
      <c r="F155" s="49"/>
      <c r="G155" s="49"/>
      <c r="H155" s="49"/>
      <c r="I155" s="49"/>
    </row>
    <row r="156" spans="1:9" s="8" customFormat="1" ht="25.5" x14ac:dyDescent="0.25">
      <c r="A156" s="48" t="s">
        <v>784</v>
      </c>
      <c r="B156" s="226" t="s">
        <v>580</v>
      </c>
      <c r="C156" s="48" t="s">
        <v>8</v>
      </c>
      <c r="D156" s="17">
        <v>3</v>
      </c>
      <c r="E156" s="351" t="s">
        <v>795</v>
      </c>
      <c r="F156" s="351"/>
      <c r="G156" s="351"/>
      <c r="H156" s="351"/>
      <c r="I156" s="351"/>
    </row>
    <row r="157" spans="1:9" s="8" customFormat="1" x14ac:dyDescent="0.25">
      <c r="A157" s="48" t="s">
        <v>785</v>
      </c>
      <c r="B157" s="284" t="s">
        <v>577</v>
      </c>
      <c r="C157" s="48" t="s">
        <v>8</v>
      </c>
      <c r="D157" s="17">
        <v>3</v>
      </c>
      <c r="E157" s="351" t="s">
        <v>795</v>
      </c>
      <c r="F157" s="351"/>
      <c r="G157" s="351"/>
      <c r="H157" s="351"/>
      <c r="I157" s="351"/>
    </row>
    <row r="158" spans="1:9" s="8" customFormat="1" ht="25.5" x14ac:dyDescent="0.25">
      <c r="A158" s="45" t="s">
        <v>779</v>
      </c>
      <c r="B158" s="22" t="s">
        <v>587</v>
      </c>
      <c r="C158" s="48"/>
      <c r="D158" s="49"/>
      <c r="E158" s="231"/>
      <c r="F158" s="231"/>
      <c r="G158" s="231"/>
      <c r="H158" s="231"/>
      <c r="I158" s="231"/>
    </row>
    <row r="159" spans="1:9" s="8" customFormat="1" ht="25.5" x14ac:dyDescent="0.25">
      <c r="A159" s="48" t="s">
        <v>786</v>
      </c>
      <c r="B159" s="226" t="s">
        <v>580</v>
      </c>
      <c r="C159" s="48" t="s">
        <v>8</v>
      </c>
      <c r="D159" s="17">
        <v>0.4</v>
      </c>
      <c r="E159" s="351" t="s">
        <v>794</v>
      </c>
      <c r="F159" s="351"/>
      <c r="G159" s="351"/>
      <c r="H159" s="351"/>
      <c r="I159" s="351"/>
    </row>
    <row r="160" spans="1:9" s="8" customFormat="1" x14ac:dyDescent="0.25">
      <c r="A160" s="48" t="s">
        <v>787</v>
      </c>
      <c r="B160" s="226" t="s">
        <v>583</v>
      </c>
      <c r="C160" s="48" t="s">
        <v>8</v>
      </c>
      <c r="D160" s="17">
        <v>0.4</v>
      </c>
      <c r="E160" s="351" t="s">
        <v>794</v>
      </c>
      <c r="F160" s="351"/>
      <c r="G160" s="351"/>
      <c r="H160" s="351"/>
      <c r="I160" s="351"/>
    </row>
    <row r="161" spans="1:9" x14ac:dyDescent="0.25">
      <c r="A161" s="56"/>
      <c r="B161" s="57"/>
      <c r="C161" s="56"/>
      <c r="D161" s="26"/>
      <c r="E161" s="20"/>
      <c r="F161" s="58"/>
      <c r="G161" s="58"/>
      <c r="H161" s="55"/>
      <c r="I161" s="36"/>
    </row>
    <row r="162" spans="1:9" x14ac:dyDescent="0.25">
      <c r="A162" s="37">
        <v>13</v>
      </c>
      <c r="B162" s="38" t="s">
        <v>68</v>
      </c>
      <c r="C162" s="59"/>
      <c r="D162" s="77"/>
      <c r="E162" s="76"/>
      <c r="F162" s="76"/>
      <c r="G162" s="76"/>
      <c r="H162" s="40"/>
      <c r="I162" s="41"/>
    </row>
    <row r="163" spans="1:9" x14ac:dyDescent="0.25">
      <c r="A163" s="56"/>
      <c r="B163" s="57"/>
      <c r="C163" s="56"/>
      <c r="D163" s="26"/>
      <c r="E163" s="20"/>
      <c r="F163" s="58"/>
      <c r="G163" s="58"/>
      <c r="H163" s="55"/>
      <c r="I163" s="36"/>
    </row>
    <row r="164" spans="1:9" x14ac:dyDescent="0.25">
      <c r="A164" s="45" t="s">
        <v>764</v>
      </c>
      <c r="B164" s="22" t="s">
        <v>54</v>
      </c>
      <c r="C164" s="22"/>
      <c r="D164" s="22"/>
      <c r="E164" s="22"/>
      <c r="F164" s="22"/>
      <c r="G164" s="28"/>
      <c r="H164" s="175"/>
      <c r="I164" s="45"/>
    </row>
    <row r="165" spans="1:9" ht="82.5" customHeight="1" x14ac:dyDescent="0.25">
      <c r="A165" s="48" t="s">
        <v>768</v>
      </c>
      <c r="B165" s="78" t="s">
        <v>84</v>
      </c>
      <c r="C165" s="48" t="s">
        <v>8</v>
      </c>
      <c r="D165" s="23">
        <v>579.84</v>
      </c>
      <c r="E165" s="351" t="s">
        <v>874</v>
      </c>
      <c r="F165" s="351"/>
      <c r="G165" s="351"/>
      <c r="H165" s="351"/>
      <c r="I165" s="351"/>
    </row>
    <row r="166" spans="1:9" x14ac:dyDescent="0.25">
      <c r="A166" s="45" t="s">
        <v>765</v>
      </c>
      <c r="B166" s="22" t="s">
        <v>83</v>
      </c>
      <c r="C166" s="48"/>
      <c r="D166" s="23"/>
      <c r="E166" s="28"/>
      <c r="F166" s="28"/>
      <c r="G166" s="28"/>
      <c r="H166" s="50"/>
      <c r="I166" s="45"/>
    </row>
    <row r="167" spans="1:9" ht="77.25" customHeight="1" x14ac:dyDescent="0.25">
      <c r="A167" s="48" t="s">
        <v>769</v>
      </c>
      <c r="B167" s="78" t="s">
        <v>82</v>
      </c>
      <c r="C167" s="48" t="s">
        <v>8</v>
      </c>
      <c r="D167" s="23">
        <v>579.84</v>
      </c>
      <c r="E167" s="351" t="s">
        <v>874</v>
      </c>
      <c r="F167" s="351"/>
      <c r="G167" s="351"/>
      <c r="H167" s="351"/>
      <c r="I167" s="351"/>
    </row>
    <row r="168" spans="1:9" x14ac:dyDescent="0.25">
      <c r="A168" s="45" t="s">
        <v>766</v>
      </c>
      <c r="B168" s="22" t="s">
        <v>565</v>
      </c>
      <c r="C168" s="22"/>
      <c r="D168" s="22"/>
      <c r="E168" s="22"/>
      <c r="F168" s="22"/>
      <c r="G168" s="22"/>
      <c r="H168" s="50"/>
      <c r="I168" s="45"/>
    </row>
    <row r="169" spans="1:9" ht="25.5" x14ac:dyDescent="0.25">
      <c r="A169" s="48" t="s">
        <v>770</v>
      </c>
      <c r="B169" s="78" t="s">
        <v>563</v>
      </c>
      <c r="C169" s="48" t="s">
        <v>8</v>
      </c>
      <c r="D169" s="23">
        <v>13.32</v>
      </c>
      <c r="E169" s="351" t="s">
        <v>862</v>
      </c>
      <c r="F169" s="351"/>
      <c r="G169" s="351"/>
      <c r="H169" s="351"/>
      <c r="I169" s="351"/>
    </row>
    <row r="170" spans="1:9" x14ac:dyDescent="0.25">
      <c r="A170" s="45" t="s">
        <v>767</v>
      </c>
      <c r="B170" s="22" t="s">
        <v>74</v>
      </c>
      <c r="C170" s="22"/>
      <c r="D170" s="22"/>
      <c r="E170" s="22"/>
      <c r="F170" s="22"/>
      <c r="G170" s="22"/>
      <c r="H170" s="175"/>
      <c r="I170" s="45"/>
    </row>
    <row r="171" spans="1:9" ht="51" x14ac:dyDescent="0.25">
      <c r="A171" s="48" t="s">
        <v>771</v>
      </c>
      <c r="B171" s="78" t="s">
        <v>125</v>
      </c>
      <c r="C171" s="48" t="s">
        <v>8</v>
      </c>
      <c r="D171" s="17">
        <v>46.71</v>
      </c>
      <c r="E171" s="351" t="s">
        <v>870</v>
      </c>
      <c r="F171" s="351"/>
      <c r="G171" s="351"/>
      <c r="H171" s="351"/>
      <c r="I171" s="351"/>
    </row>
    <row r="172" spans="1:9" x14ac:dyDescent="0.25">
      <c r="A172" s="56"/>
      <c r="B172" s="57"/>
      <c r="C172" s="56"/>
      <c r="D172" s="26"/>
      <c r="E172" s="20"/>
      <c r="F172" s="58"/>
      <c r="G172" s="58"/>
      <c r="H172" s="55"/>
      <c r="I172" s="36"/>
    </row>
    <row r="173" spans="1:9" x14ac:dyDescent="0.25">
      <c r="A173" s="37">
        <v>14</v>
      </c>
      <c r="B173" s="38" t="s">
        <v>69</v>
      </c>
      <c r="C173" s="59"/>
      <c r="D173" s="77"/>
      <c r="E173" s="76"/>
      <c r="F173" s="76"/>
      <c r="G173" s="76"/>
      <c r="H173" s="40"/>
      <c r="I173" s="41"/>
    </row>
    <row r="174" spans="1:9" x14ac:dyDescent="0.25">
      <c r="A174" s="56"/>
      <c r="B174" s="57"/>
      <c r="C174" s="56"/>
      <c r="D174" s="26"/>
      <c r="E174" s="20"/>
      <c r="F174" s="58"/>
      <c r="G174" s="58"/>
      <c r="H174" s="55"/>
      <c r="I174" s="36"/>
    </row>
    <row r="175" spans="1:9" x14ac:dyDescent="0.25">
      <c r="A175" s="45" t="s">
        <v>443</v>
      </c>
      <c r="B175" s="22" t="s">
        <v>19</v>
      </c>
      <c r="C175" s="22"/>
      <c r="D175" s="18"/>
      <c r="E175" s="18"/>
      <c r="F175" s="18"/>
      <c r="G175" s="49"/>
      <c r="H175" s="50"/>
      <c r="I175" s="45"/>
    </row>
    <row r="176" spans="1:9" ht="51" x14ac:dyDescent="0.25">
      <c r="A176" s="48" t="s">
        <v>445</v>
      </c>
      <c r="B176" s="78" t="s">
        <v>406</v>
      </c>
      <c r="C176" s="48" t="s">
        <v>8</v>
      </c>
      <c r="D176" s="17">
        <v>87.63</v>
      </c>
      <c r="E176" s="351" t="s">
        <v>863</v>
      </c>
      <c r="F176" s="351"/>
      <c r="G176" s="351"/>
      <c r="H176" s="351"/>
      <c r="I176" s="351"/>
    </row>
    <row r="177" spans="1:9" x14ac:dyDescent="0.25">
      <c r="A177" s="45" t="s">
        <v>444</v>
      </c>
      <c r="B177" s="22" t="s">
        <v>108</v>
      </c>
      <c r="C177" s="22"/>
      <c r="D177" s="18"/>
      <c r="E177" s="18"/>
      <c r="F177" s="18"/>
      <c r="G177" s="49"/>
      <c r="H177" s="50"/>
      <c r="I177" s="45"/>
    </row>
    <row r="178" spans="1:9" ht="51" x14ac:dyDescent="0.25">
      <c r="A178" s="48" t="s">
        <v>446</v>
      </c>
      <c r="B178" s="78" t="s">
        <v>407</v>
      </c>
      <c r="C178" s="48" t="s">
        <v>8</v>
      </c>
      <c r="D178" s="17">
        <v>87.63</v>
      </c>
      <c r="E178" s="351" t="s">
        <v>863</v>
      </c>
      <c r="F178" s="351"/>
      <c r="G178" s="351"/>
      <c r="H178" s="351"/>
      <c r="I178" s="351"/>
    </row>
    <row r="179" spans="1:9" x14ac:dyDescent="0.25">
      <c r="A179" s="56"/>
      <c r="B179" s="57"/>
      <c r="C179" s="56"/>
      <c r="D179" s="26"/>
      <c r="E179" s="20"/>
      <c r="F179" s="58"/>
      <c r="G179" s="58"/>
      <c r="H179" s="55"/>
      <c r="I179" s="36"/>
    </row>
    <row r="180" spans="1:9" x14ac:dyDescent="0.25">
      <c r="A180" s="37">
        <v>15</v>
      </c>
      <c r="B180" s="38" t="s">
        <v>70</v>
      </c>
      <c r="C180" s="59"/>
      <c r="D180" s="77"/>
      <c r="E180" s="76"/>
      <c r="F180" s="76"/>
      <c r="G180" s="76"/>
      <c r="H180" s="40"/>
      <c r="I180" s="41"/>
    </row>
    <row r="181" spans="1:9" x14ac:dyDescent="0.25">
      <c r="A181" s="56"/>
      <c r="B181" s="57"/>
      <c r="C181" s="56"/>
      <c r="D181" s="26"/>
      <c r="E181" s="20"/>
      <c r="F181" s="58"/>
      <c r="G181" s="58"/>
      <c r="H181" s="55"/>
      <c r="I181" s="36"/>
    </row>
    <row r="182" spans="1:9" x14ac:dyDescent="0.25">
      <c r="A182" s="45" t="s">
        <v>677</v>
      </c>
      <c r="B182" s="22" t="s">
        <v>328</v>
      </c>
      <c r="C182" s="22"/>
      <c r="D182" s="133"/>
      <c r="E182" s="18"/>
      <c r="F182" s="18"/>
      <c r="G182" s="49"/>
      <c r="H182" s="50"/>
      <c r="I182" s="45"/>
    </row>
    <row r="183" spans="1:9" x14ac:dyDescent="0.25">
      <c r="A183" s="65" t="s">
        <v>701</v>
      </c>
      <c r="B183" s="79" t="s">
        <v>20</v>
      </c>
      <c r="C183" s="66"/>
      <c r="D183" s="24"/>
      <c r="E183" s="67"/>
      <c r="F183" s="67"/>
      <c r="G183" s="67"/>
      <c r="H183" s="50"/>
      <c r="I183" s="65"/>
    </row>
    <row r="184" spans="1:9" ht="38.25" x14ac:dyDescent="0.25">
      <c r="A184" s="223" t="s">
        <v>704</v>
      </c>
      <c r="B184" s="224" t="s">
        <v>96</v>
      </c>
      <c r="C184" s="48" t="s">
        <v>9</v>
      </c>
      <c r="D184" s="17">
        <v>1</v>
      </c>
      <c r="E184" s="351" t="s">
        <v>745</v>
      </c>
      <c r="F184" s="351"/>
      <c r="G184" s="351"/>
      <c r="H184" s="351"/>
      <c r="I184" s="351"/>
    </row>
    <row r="185" spans="1:9" x14ac:dyDescent="0.25">
      <c r="A185" s="45" t="s">
        <v>702</v>
      </c>
      <c r="B185" s="22" t="s">
        <v>23</v>
      </c>
      <c r="C185" s="22"/>
      <c r="D185" s="18"/>
      <c r="E185" s="18"/>
      <c r="F185" s="18"/>
      <c r="G185" s="49"/>
      <c r="H185" s="50"/>
      <c r="I185" s="45"/>
    </row>
    <row r="186" spans="1:9" ht="25.5" x14ac:dyDescent="0.25">
      <c r="A186" s="48" t="s">
        <v>705</v>
      </c>
      <c r="B186" s="78" t="s">
        <v>24</v>
      </c>
      <c r="C186" s="48" t="s">
        <v>9</v>
      </c>
      <c r="D186" s="17">
        <v>3</v>
      </c>
      <c r="E186" s="351" t="s">
        <v>745</v>
      </c>
      <c r="F186" s="351"/>
      <c r="G186" s="351"/>
      <c r="H186" s="351"/>
      <c r="I186" s="351"/>
    </row>
    <row r="187" spans="1:9" ht="51" x14ac:dyDescent="0.25">
      <c r="A187" s="48" t="s">
        <v>706</v>
      </c>
      <c r="B187" s="78" t="s">
        <v>650</v>
      </c>
      <c r="C187" s="48" t="s">
        <v>9</v>
      </c>
      <c r="D187" s="17">
        <v>1</v>
      </c>
      <c r="E187" s="351" t="s">
        <v>745</v>
      </c>
      <c r="F187" s="351"/>
      <c r="G187" s="351"/>
      <c r="H187" s="351"/>
      <c r="I187" s="351"/>
    </row>
    <row r="188" spans="1:9" x14ac:dyDescent="0.25">
      <c r="A188" s="45" t="s">
        <v>703</v>
      </c>
      <c r="B188" s="22" t="s">
        <v>25</v>
      </c>
      <c r="C188" s="22"/>
      <c r="D188" s="18"/>
      <c r="E188" s="18"/>
      <c r="F188" s="18"/>
      <c r="G188" s="49"/>
      <c r="H188" s="50"/>
      <c r="I188" s="45"/>
    </row>
    <row r="189" spans="1:9" ht="25.5" x14ac:dyDescent="0.25">
      <c r="A189" s="48" t="s">
        <v>707</v>
      </c>
      <c r="B189" s="78" t="s">
        <v>651</v>
      </c>
      <c r="C189" s="48" t="s">
        <v>13</v>
      </c>
      <c r="D189" s="17">
        <v>28.95</v>
      </c>
      <c r="E189" s="351" t="s">
        <v>745</v>
      </c>
      <c r="F189" s="351"/>
      <c r="G189" s="351"/>
      <c r="H189" s="351"/>
      <c r="I189" s="351"/>
    </row>
    <row r="190" spans="1:9" ht="25.5" x14ac:dyDescent="0.25">
      <c r="A190" s="48" t="s">
        <v>708</v>
      </c>
      <c r="B190" s="78" t="s">
        <v>653</v>
      </c>
      <c r="C190" s="48" t="s">
        <v>13</v>
      </c>
      <c r="D190" s="17">
        <v>1.65</v>
      </c>
      <c r="E190" s="351" t="s">
        <v>745</v>
      </c>
      <c r="F190" s="351"/>
      <c r="G190" s="351"/>
      <c r="H190" s="351"/>
      <c r="I190" s="351"/>
    </row>
    <row r="191" spans="1:9" x14ac:dyDescent="0.25">
      <c r="A191" s="45" t="s">
        <v>678</v>
      </c>
      <c r="B191" s="22" t="s">
        <v>329</v>
      </c>
      <c r="C191" s="22"/>
      <c r="D191" s="133"/>
      <c r="E191" s="18"/>
      <c r="F191" s="18"/>
      <c r="G191" s="49"/>
      <c r="H191" s="50"/>
      <c r="I191" s="45"/>
    </row>
    <row r="192" spans="1:9" x14ac:dyDescent="0.25">
      <c r="A192" s="45" t="s">
        <v>691</v>
      </c>
      <c r="B192" s="22" t="s">
        <v>635</v>
      </c>
      <c r="C192" s="22"/>
      <c r="D192" s="18"/>
      <c r="E192" s="18"/>
      <c r="F192" s="18"/>
      <c r="G192" s="49"/>
      <c r="H192" s="50"/>
      <c r="I192" s="45"/>
    </row>
    <row r="193" spans="1:9" ht="25.5" x14ac:dyDescent="0.25">
      <c r="A193" s="48" t="s">
        <v>696</v>
      </c>
      <c r="B193" s="78" t="s">
        <v>644</v>
      </c>
      <c r="C193" s="48" t="s">
        <v>13</v>
      </c>
      <c r="D193" s="17">
        <v>4.3499999999999996</v>
      </c>
      <c r="E193" s="351" t="s">
        <v>745</v>
      </c>
      <c r="F193" s="351"/>
      <c r="G193" s="351"/>
      <c r="H193" s="351"/>
      <c r="I193" s="351"/>
    </row>
    <row r="194" spans="1:9" ht="25.5" x14ac:dyDescent="0.25">
      <c r="A194" s="48" t="s">
        <v>697</v>
      </c>
      <c r="B194" s="78" t="s">
        <v>646</v>
      </c>
      <c r="C194" s="48" t="s">
        <v>13</v>
      </c>
      <c r="D194" s="17">
        <v>13.6</v>
      </c>
      <c r="E194" s="351" t="s">
        <v>745</v>
      </c>
      <c r="F194" s="351"/>
      <c r="G194" s="351"/>
      <c r="H194" s="351"/>
      <c r="I194" s="351"/>
    </row>
    <row r="195" spans="1:9" ht="25.5" x14ac:dyDescent="0.25">
      <c r="A195" s="48" t="s">
        <v>698</v>
      </c>
      <c r="B195" s="78" t="s">
        <v>638</v>
      </c>
      <c r="C195" s="48" t="s">
        <v>13</v>
      </c>
      <c r="D195" s="17">
        <v>10.28</v>
      </c>
      <c r="E195" s="351" t="s">
        <v>745</v>
      </c>
      <c r="F195" s="351"/>
      <c r="G195" s="351"/>
      <c r="H195" s="351"/>
      <c r="I195" s="351"/>
    </row>
    <row r="196" spans="1:9" x14ac:dyDescent="0.25">
      <c r="A196" s="45" t="s">
        <v>692</v>
      </c>
      <c r="B196" s="22" t="s">
        <v>26</v>
      </c>
      <c r="C196" s="22"/>
      <c r="D196" s="18"/>
      <c r="E196" s="18"/>
      <c r="F196" s="18"/>
      <c r="G196" s="49"/>
      <c r="H196" s="50"/>
      <c r="I196" s="45"/>
    </row>
    <row r="197" spans="1:9" x14ac:dyDescent="0.25">
      <c r="A197" s="48" t="s">
        <v>699</v>
      </c>
      <c r="B197" s="78" t="s">
        <v>78</v>
      </c>
      <c r="C197" s="48" t="s">
        <v>9</v>
      </c>
      <c r="D197" s="23">
        <v>1</v>
      </c>
      <c r="E197" s="351" t="s">
        <v>745</v>
      </c>
      <c r="F197" s="351"/>
      <c r="G197" s="351"/>
      <c r="H197" s="351"/>
      <c r="I197" s="351"/>
    </row>
    <row r="198" spans="1:9" x14ac:dyDescent="0.25">
      <c r="A198" s="45" t="s">
        <v>693</v>
      </c>
      <c r="B198" s="22" t="s">
        <v>27</v>
      </c>
      <c r="C198" s="22"/>
      <c r="D198" s="18"/>
      <c r="E198" s="18"/>
      <c r="F198" s="18"/>
      <c r="G198" s="49"/>
      <c r="H198" s="50"/>
      <c r="I198" s="45"/>
    </row>
    <row r="199" spans="1:9" x14ac:dyDescent="0.25">
      <c r="A199" s="45" t="s">
        <v>700</v>
      </c>
      <c r="B199" s="78" t="s">
        <v>648</v>
      </c>
      <c r="C199" s="48" t="s">
        <v>9</v>
      </c>
      <c r="D199" s="17">
        <v>3</v>
      </c>
      <c r="E199" s="351" t="s">
        <v>745</v>
      </c>
      <c r="F199" s="351"/>
      <c r="G199" s="351"/>
      <c r="H199" s="351"/>
      <c r="I199" s="351"/>
    </row>
    <row r="200" spans="1:9" x14ac:dyDescent="0.25">
      <c r="A200" s="42" t="s">
        <v>694</v>
      </c>
      <c r="B200" s="68" t="s">
        <v>28</v>
      </c>
      <c r="C200" s="68"/>
      <c r="D200" s="25"/>
      <c r="E200" s="25"/>
      <c r="F200" s="25"/>
      <c r="G200" s="49"/>
      <c r="H200" s="50"/>
      <c r="I200" s="42"/>
    </row>
    <row r="201" spans="1:9" ht="51" x14ac:dyDescent="0.25">
      <c r="A201" s="61" t="s">
        <v>695</v>
      </c>
      <c r="B201" s="78" t="s">
        <v>262</v>
      </c>
      <c r="C201" s="48" t="s">
        <v>9</v>
      </c>
      <c r="D201" s="17">
        <v>2</v>
      </c>
      <c r="E201" s="351" t="s">
        <v>745</v>
      </c>
      <c r="F201" s="351"/>
      <c r="G201" s="351"/>
      <c r="H201" s="351"/>
      <c r="I201" s="351"/>
    </row>
    <row r="202" spans="1:9" x14ac:dyDescent="0.25">
      <c r="A202" s="42" t="s">
        <v>679</v>
      </c>
      <c r="B202" s="22" t="s">
        <v>642</v>
      </c>
      <c r="C202" s="61"/>
      <c r="D202" s="17"/>
      <c r="E202" s="49"/>
      <c r="F202" s="28"/>
      <c r="G202" s="28"/>
      <c r="H202" s="45"/>
      <c r="I202" s="45"/>
    </row>
    <row r="203" spans="1:9" x14ac:dyDescent="0.25">
      <c r="A203" s="42" t="s">
        <v>680</v>
      </c>
      <c r="B203" s="68" t="s">
        <v>643</v>
      </c>
      <c r="C203" s="48"/>
      <c r="D203" s="17"/>
      <c r="E203" s="28"/>
      <c r="F203" s="28"/>
      <c r="G203" s="28"/>
      <c r="H203" s="45"/>
      <c r="I203" s="45"/>
    </row>
    <row r="204" spans="1:9" ht="25.5" x14ac:dyDescent="0.25">
      <c r="A204" s="48" t="s">
        <v>688</v>
      </c>
      <c r="B204" s="78" t="s">
        <v>636</v>
      </c>
      <c r="C204" s="48" t="s">
        <v>13</v>
      </c>
      <c r="D204" s="17">
        <v>7.5</v>
      </c>
      <c r="E204" s="351" t="s">
        <v>745</v>
      </c>
      <c r="F204" s="351"/>
      <c r="G204" s="351"/>
      <c r="H204" s="351"/>
      <c r="I204" s="351"/>
    </row>
    <row r="205" spans="1:9" ht="25.5" x14ac:dyDescent="0.25">
      <c r="A205" s="48" t="s">
        <v>689</v>
      </c>
      <c r="B205" s="78" t="s">
        <v>638</v>
      </c>
      <c r="C205" s="48" t="s">
        <v>13</v>
      </c>
      <c r="D205" s="17">
        <v>81.3</v>
      </c>
      <c r="E205" s="351" t="s">
        <v>745</v>
      </c>
      <c r="F205" s="351"/>
      <c r="G205" s="351"/>
      <c r="H205" s="351"/>
      <c r="I205" s="351"/>
    </row>
    <row r="206" spans="1:9" ht="25.5" x14ac:dyDescent="0.25">
      <c r="A206" s="48" t="s">
        <v>690</v>
      </c>
      <c r="B206" s="78" t="s">
        <v>640</v>
      </c>
      <c r="C206" s="48" t="s">
        <v>13</v>
      </c>
      <c r="D206" s="17">
        <v>10.6</v>
      </c>
      <c r="E206" s="351" t="s">
        <v>745</v>
      </c>
      <c r="F206" s="351"/>
      <c r="G206" s="351"/>
      <c r="H206" s="351"/>
      <c r="I206" s="351"/>
    </row>
    <row r="207" spans="1:9" x14ac:dyDescent="0.25">
      <c r="A207" s="45" t="s">
        <v>681</v>
      </c>
      <c r="B207" s="22" t="s">
        <v>311</v>
      </c>
      <c r="C207" s="48"/>
      <c r="D207" s="17"/>
      <c r="E207" s="28"/>
      <c r="F207" s="28"/>
      <c r="G207" s="28"/>
      <c r="H207" s="45"/>
      <c r="I207" s="45"/>
    </row>
    <row r="208" spans="1:9" x14ac:dyDescent="0.25">
      <c r="A208" s="48" t="s">
        <v>686</v>
      </c>
      <c r="B208" s="78" t="s">
        <v>309</v>
      </c>
      <c r="C208" s="48" t="s">
        <v>9</v>
      </c>
      <c r="D208" s="17">
        <v>2</v>
      </c>
      <c r="E208" s="351" t="s">
        <v>745</v>
      </c>
      <c r="F208" s="351"/>
      <c r="G208" s="351"/>
      <c r="H208" s="351"/>
      <c r="I208" s="351"/>
    </row>
    <row r="209" spans="1:9" x14ac:dyDescent="0.25">
      <c r="A209" s="48" t="s">
        <v>687</v>
      </c>
      <c r="B209" s="78" t="s">
        <v>326</v>
      </c>
      <c r="C209" s="48" t="s">
        <v>9</v>
      </c>
      <c r="D209" s="17">
        <v>1</v>
      </c>
      <c r="E209" s="351" t="s">
        <v>745</v>
      </c>
      <c r="F209" s="351"/>
      <c r="G209" s="351"/>
      <c r="H209" s="351"/>
      <c r="I209" s="351"/>
    </row>
    <row r="210" spans="1:9" x14ac:dyDescent="0.25">
      <c r="A210" s="42" t="s">
        <v>682</v>
      </c>
      <c r="B210" s="25" t="s">
        <v>136</v>
      </c>
      <c r="C210" s="61"/>
      <c r="D210" s="26"/>
      <c r="E210" s="204"/>
      <c r="F210" s="204"/>
      <c r="G210" s="204"/>
      <c r="H210" s="50"/>
      <c r="I210" s="42"/>
    </row>
    <row r="211" spans="1:9" ht="25.5" x14ac:dyDescent="0.25">
      <c r="A211" s="61" t="s">
        <v>684</v>
      </c>
      <c r="B211" s="219" t="s">
        <v>284</v>
      </c>
      <c r="C211" s="48" t="s">
        <v>13</v>
      </c>
      <c r="D211" s="17">
        <v>32.65</v>
      </c>
      <c r="E211" s="351" t="s">
        <v>745</v>
      </c>
      <c r="F211" s="351"/>
      <c r="G211" s="351"/>
      <c r="H211" s="351"/>
      <c r="I211" s="351"/>
    </row>
    <row r="212" spans="1:9" ht="25.5" x14ac:dyDescent="0.25">
      <c r="A212" s="61" t="s">
        <v>685</v>
      </c>
      <c r="B212" s="219" t="s">
        <v>291</v>
      </c>
      <c r="C212" s="48" t="s">
        <v>13</v>
      </c>
      <c r="D212" s="17">
        <v>5.6</v>
      </c>
      <c r="E212" s="351" t="s">
        <v>745</v>
      </c>
      <c r="F212" s="351"/>
      <c r="G212" s="351"/>
      <c r="H212" s="351"/>
      <c r="I212" s="351"/>
    </row>
    <row r="213" spans="1:9" x14ac:dyDescent="0.25">
      <c r="A213" s="45" t="s">
        <v>683</v>
      </c>
      <c r="B213" s="22" t="s">
        <v>330</v>
      </c>
      <c r="C213" s="22"/>
      <c r="D213" s="133"/>
      <c r="E213" s="18"/>
      <c r="F213" s="18"/>
      <c r="G213" s="49"/>
      <c r="H213" s="50"/>
      <c r="I213" s="45"/>
    </row>
    <row r="214" spans="1:9" x14ac:dyDescent="0.25">
      <c r="A214" s="45" t="s">
        <v>709</v>
      </c>
      <c r="B214" s="22" t="s">
        <v>21</v>
      </c>
      <c r="C214" s="22"/>
      <c r="D214" s="18"/>
      <c r="E214" s="18"/>
      <c r="F214" s="18"/>
      <c r="G214" s="49"/>
      <c r="H214" s="50"/>
      <c r="I214" s="45"/>
    </row>
    <row r="215" spans="1:9" ht="38.25" x14ac:dyDescent="0.25">
      <c r="A215" s="48" t="s">
        <v>719</v>
      </c>
      <c r="B215" s="78" t="s">
        <v>94</v>
      </c>
      <c r="C215" s="48" t="s">
        <v>9</v>
      </c>
      <c r="D215" s="17">
        <v>1</v>
      </c>
      <c r="E215" s="351" t="s">
        <v>851</v>
      </c>
      <c r="F215" s="351"/>
      <c r="G215" s="351"/>
      <c r="H215" s="351"/>
      <c r="I215" s="351"/>
    </row>
    <row r="216" spans="1:9" x14ac:dyDescent="0.25">
      <c r="A216" s="45" t="s">
        <v>710</v>
      </c>
      <c r="B216" s="22" t="s">
        <v>22</v>
      </c>
      <c r="C216" s="22"/>
      <c r="D216" s="18"/>
      <c r="E216" s="18"/>
      <c r="F216" s="18"/>
      <c r="G216" s="49"/>
      <c r="H216" s="50"/>
      <c r="I216" s="45"/>
    </row>
    <row r="217" spans="1:9" ht="25.5" x14ac:dyDescent="0.25">
      <c r="A217" s="48" t="s">
        <v>720</v>
      </c>
      <c r="B217" s="78" t="s">
        <v>95</v>
      </c>
      <c r="C217" s="48" t="s">
        <v>9</v>
      </c>
      <c r="D217" s="17">
        <v>1</v>
      </c>
      <c r="E217" s="351" t="s">
        <v>851</v>
      </c>
      <c r="F217" s="351"/>
      <c r="G217" s="351"/>
      <c r="H217" s="351"/>
      <c r="I217" s="351"/>
    </row>
    <row r="218" spans="1:9" x14ac:dyDescent="0.25">
      <c r="A218" s="42" t="s">
        <v>711</v>
      </c>
      <c r="B218" s="22" t="s">
        <v>263</v>
      </c>
      <c r="C218" s="48"/>
      <c r="D218" s="17"/>
      <c r="E218" s="49"/>
      <c r="F218" s="28"/>
      <c r="G218" s="49"/>
      <c r="H218" s="45"/>
      <c r="I218" s="45"/>
    </row>
    <row r="219" spans="1:9" ht="25.5" x14ac:dyDescent="0.25">
      <c r="A219" s="61" t="s">
        <v>721</v>
      </c>
      <c r="B219" s="78" t="s">
        <v>773</v>
      </c>
      <c r="C219" s="48" t="s">
        <v>9</v>
      </c>
      <c r="D219" s="17">
        <v>2</v>
      </c>
      <c r="E219" s="351" t="s">
        <v>851</v>
      </c>
      <c r="F219" s="351"/>
      <c r="G219" s="351"/>
      <c r="H219" s="351"/>
      <c r="I219" s="351"/>
    </row>
    <row r="220" spans="1:9" x14ac:dyDescent="0.25">
      <c r="A220" s="45" t="s">
        <v>712</v>
      </c>
      <c r="B220" s="22" t="s">
        <v>527</v>
      </c>
      <c r="C220" s="48"/>
      <c r="D220" s="17"/>
      <c r="E220" s="49"/>
      <c r="F220" s="28"/>
      <c r="G220" s="28"/>
      <c r="H220" s="45"/>
      <c r="I220" s="45"/>
    </row>
    <row r="221" spans="1:9" ht="15" customHeight="1" x14ac:dyDescent="0.25">
      <c r="A221" s="48" t="s">
        <v>722</v>
      </c>
      <c r="B221" s="78" t="s">
        <v>806</v>
      </c>
      <c r="C221" s="48" t="s">
        <v>13</v>
      </c>
      <c r="D221" s="17">
        <v>1</v>
      </c>
      <c r="E221" s="351" t="s">
        <v>851</v>
      </c>
      <c r="F221" s="351"/>
      <c r="G221" s="351"/>
      <c r="H221" s="351"/>
      <c r="I221" s="351"/>
    </row>
    <row r="222" spans="1:9" x14ac:dyDescent="0.25">
      <c r="A222" s="42" t="s">
        <v>713</v>
      </c>
      <c r="B222" s="22" t="s">
        <v>809</v>
      </c>
      <c r="C222" s="48"/>
      <c r="D222" s="17"/>
      <c r="E222" s="49"/>
      <c r="F222" s="28"/>
      <c r="G222" s="49"/>
      <c r="H222" s="45"/>
      <c r="I222" s="45"/>
    </row>
    <row r="223" spans="1:9" ht="25.5" x14ac:dyDescent="0.25">
      <c r="A223" s="61" t="s">
        <v>723</v>
      </c>
      <c r="B223" s="78" t="s">
        <v>800</v>
      </c>
      <c r="C223" s="48" t="s">
        <v>9</v>
      </c>
      <c r="D223" s="17">
        <v>1</v>
      </c>
      <c r="E223" s="351" t="s">
        <v>851</v>
      </c>
      <c r="F223" s="351"/>
      <c r="G223" s="351"/>
      <c r="H223" s="351"/>
      <c r="I223" s="351"/>
    </row>
    <row r="224" spans="1:9" ht="25.5" x14ac:dyDescent="0.25">
      <c r="A224" s="61" t="s">
        <v>839</v>
      </c>
      <c r="B224" s="78" t="s">
        <v>801</v>
      </c>
      <c r="C224" s="48" t="s">
        <v>9</v>
      </c>
      <c r="D224" s="17">
        <v>1</v>
      </c>
      <c r="E224" s="351" t="s">
        <v>851</v>
      </c>
      <c r="F224" s="351"/>
      <c r="G224" s="351"/>
      <c r="H224" s="351"/>
      <c r="I224" s="351"/>
    </row>
    <row r="225" spans="1:9" ht="25.5" x14ac:dyDescent="0.25">
      <c r="A225" s="61" t="s">
        <v>840</v>
      </c>
      <c r="B225" s="78" t="s">
        <v>804</v>
      </c>
      <c r="C225" s="48" t="s">
        <v>9</v>
      </c>
      <c r="D225" s="17">
        <v>1</v>
      </c>
      <c r="E225" s="351" t="s">
        <v>851</v>
      </c>
      <c r="F225" s="351"/>
      <c r="G225" s="351"/>
      <c r="H225" s="351"/>
      <c r="I225" s="351"/>
    </row>
    <row r="226" spans="1:9" x14ac:dyDescent="0.25">
      <c r="A226" s="45" t="s">
        <v>714</v>
      </c>
      <c r="B226" s="22" t="s">
        <v>29</v>
      </c>
      <c r="C226" s="22"/>
      <c r="D226" s="18"/>
      <c r="E226" s="49"/>
      <c r="F226" s="49"/>
      <c r="G226" s="49"/>
      <c r="H226" s="49"/>
      <c r="I226" s="49"/>
    </row>
    <row r="227" spans="1:9" ht="25.5" x14ac:dyDescent="0.25">
      <c r="A227" s="48" t="s">
        <v>724</v>
      </c>
      <c r="B227" s="78" t="s">
        <v>81</v>
      </c>
      <c r="C227" s="48" t="s">
        <v>9</v>
      </c>
      <c r="D227" s="17">
        <v>2</v>
      </c>
      <c r="E227" s="351" t="s">
        <v>851</v>
      </c>
      <c r="F227" s="351"/>
      <c r="G227" s="351"/>
      <c r="H227" s="351"/>
      <c r="I227" s="351"/>
    </row>
    <row r="228" spans="1:9" ht="38.25" x14ac:dyDescent="0.25">
      <c r="A228" s="48" t="s">
        <v>802</v>
      </c>
      <c r="B228" s="78" t="s">
        <v>528</v>
      </c>
      <c r="C228" s="48" t="s">
        <v>9</v>
      </c>
      <c r="D228" s="17">
        <v>1</v>
      </c>
      <c r="E228" s="351" t="s">
        <v>851</v>
      </c>
      <c r="F228" s="351"/>
      <c r="G228" s="351"/>
      <c r="H228" s="351"/>
      <c r="I228" s="351"/>
    </row>
    <row r="229" spans="1:9" ht="38.25" x14ac:dyDescent="0.25">
      <c r="A229" s="48" t="s">
        <v>805</v>
      </c>
      <c r="B229" s="78" t="s">
        <v>803</v>
      </c>
      <c r="C229" s="48" t="s">
        <v>9</v>
      </c>
      <c r="D229" s="17">
        <v>1</v>
      </c>
      <c r="E229" s="351" t="s">
        <v>851</v>
      </c>
      <c r="F229" s="351"/>
      <c r="G229" s="351"/>
      <c r="H229" s="351"/>
      <c r="I229" s="351"/>
    </row>
    <row r="230" spans="1:9" ht="25.5" x14ac:dyDescent="0.25">
      <c r="A230" s="42" t="s">
        <v>715</v>
      </c>
      <c r="B230" s="68" t="s">
        <v>838</v>
      </c>
      <c r="C230" s="48"/>
      <c r="D230" s="17"/>
      <c r="E230" s="49"/>
      <c r="F230" s="49"/>
      <c r="G230" s="49"/>
      <c r="H230" s="49"/>
      <c r="I230" s="49"/>
    </row>
    <row r="231" spans="1:9" ht="15" customHeight="1" x14ac:dyDescent="0.25">
      <c r="A231" s="61" t="s">
        <v>725</v>
      </c>
      <c r="B231" s="222" t="s">
        <v>480</v>
      </c>
      <c r="C231" s="48" t="s">
        <v>481</v>
      </c>
      <c r="D231" s="17">
        <v>1</v>
      </c>
      <c r="E231" s="351" t="s">
        <v>851</v>
      </c>
      <c r="F231" s="351"/>
      <c r="G231" s="351"/>
      <c r="H231" s="351"/>
      <c r="I231" s="351"/>
    </row>
    <row r="232" spans="1:9" ht="25.5" x14ac:dyDescent="0.25">
      <c r="A232" s="42" t="s">
        <v>716</v>
      </c>
      <c r="B232" s="68" t="s">
        <v>483</v>
      </c>
      <c r="C232" s="48"/>
      <c r="D232" s="17"/>
      <c r="E232" s="49"/>
      <c r="F232" s="49"/>
      <c r="G232" s="49"/>
      <c r="H232" s="49"/>
      <c r="I232" s="49"/>
    </row>
    <row r="233" spans="1:9" ht="15" customHeight="1" x14ac:dyDescent="0.25">
      <c r="A233" s="61" t="s">
        <v>726</v>
      </c>
      <c r="B233" s="222" t="s">
        <v>484</v>
      </c>
      <c r="C233" s="48" t="s">
        <v>481</v>
      </c>
      <c r="D233" s="17">
        <v>1</v>
      </c>
      <c r="E233" s="351" t="s">
        <v>851</v>
      </c>
      <c r="F233" s="351"/>
      <c r="G233" s="351"/>
      <c r="H233" s="351"/>
      <c r="I233" s="351"/>
    </row>
    <row r="234" spans="1:9" x14ac:dyDescent="0.25">
      <c r="A234" s="45" t="s">
        <v>717</v>
      </c>
      <c r="B234" s="22" t="s">
        <v>264</v>
      </c>
      <c r="C234" s="48"/>
      <c r="D234" s="17"/>
      <c r="E234" s="49"/>
      <c r="F234" s="49"/>
      <c r="G234" s="49"/>
      <c r="H234" s="49"/>
      <c r="I234" s="49"/>
    </row>
    <row r="235" spans="1:9" ht="25.5" x14ac:dyDescent="0.25">
      <c r="A235" s="48" t="s">
        <v>727</v>
      </c>
      <c r="B235" s="78" t="s">
        <v>265</v>
      </c>
      <c r="C235" s="48" t="s">
        <v>9</v>
      </c>
      <c r="D235" s="17">
        <v>1</v>
      </c>
      <c r="E235" s="351" t="s">
        <v>745</v>
      </c>
      <c r="F235" s="351"/>
      <c r="G235" s="351"/>
      <c r="H235" s="351"/>
      <c r="I235" s="351"/>
    </row>
    <row r="236" spans="1:9" x14ac:dyDescent="0.25">
      <c r="A236" s="45" t="s">
        <v>718</v>
      </c>
      <c r="B236" s="22" t="s">
        <v>106</v>
      </c>
      <c r="C236" s="48"/>
      <c r="D236" s="17"/>
      <c r="E236" s="49"/>
      <c r="F236" s="28"/>
      <c r="G236" s="49"/>
      <c r="H236" s="45"/>
      <c r="I236" s="45"/>
    </row>
    <row r="237" spans="1:9" ht="25.5" x14ac:dyDescent="0.25">
      <c r="A237" s="48" t="s">
        <v>728</v>
      </c>
      <c r="B237" s="78" t="s">
        <v>270</v>
      </c>
      <c r="C237" s="48" t="s">
        <v>9</v>
      </c>
      <c r="D237" s="17">
        <v>1</v>
      </c>
      <c r="E237" s="351" t="s">
        <v>745</v>
      </c>
      <c r="F237" s="351"/>
      <c r="G237" s="351"/>
      <c r="H237" s="351"/>
      <c r="I237" s="351"/>
    </row>
    <row r="238" spans="1:9" x14ac:dyDescent="0.25">
      <c r="A238" s="61"/>
      <c r="B238" s="62"/>
      <c r="C238" s="61"/>
      <c r="D238" s="26"/>
      <c r="E238" s="18"/>
      <c r="F238" s="18"/>
      <c r="G238" s="49"/>
      <c r="H238" s="50"/>
      <c r="I238" s="45"/>
    </row>
    <row r="239" spans="1:9" x14ac:dyDescent="0.25">
      <c r="A239" s="37">
        <v>16</v>
      </c>
      <c r="B239" s="38" t="s">
        <v>71</v>
      </c>
      <c r="C239" s="59"/>
      <c r="D239" s="77"/>
      <c r="E239" s="192"/>
      <c r="F239" s="192"/>
      <c r="G239" s="192"/>
      <c r="H239" s="192"/>
      <c r="I239" s="192"/>
    </row>
    <row r="240" spans="1:9" x14ac:dyDescent="0.25">
      <c r="A240" s="56"/>
      <c r="B240" s="57"/>
      <c r="C240" s="56"/>
      <c r="D240" s="26"/>
      <c r="E240" s="49"/>
      <c r="F240" s="49"/>
      <c r="G240" s="49"/>
      <c r="H240" s="49"/>
      <c r="I240" s="49"/>
    </row>
    <row r="241" spans="1:9" x14ac:dyDescent="0.25">
      <c r="A241" s="45" t="s">
        <v>451</v>
      </c>
      <c r="B241" s="22" t="s">
        <v>30</v>
      </c>
      <c r="C241" s="22"/>
      <c r="D241" s="18"/>
      <c r="E241" s="49"/>
      <c r="F241" s="49"/>
      <c r="G241" s="49"/>
      <c r="H241" s="49"/>
      <c r="I241" s="49"/>
    </row>
    <row r="242" spans="1:9" x14ac:dyDescent="0.25">
      <c r="A242" s="66" t="s">
        <v>605</v>
      </c>
      <c r="B242" s="78" t="s">
        <v>57</v>
      </c>
      <c r="C242" s="48" t="s">
        <v>13</v>
      </c>
      <c r="D242" s="17">
        <v>21.1</v>
      </c>
      <c r="E242" s="351" t="s">
        <v>746</v>
      </c>
      <c r="F242" s="351"/>
      <c r="G242" s="351"/>
      <c r="H242" s="351"/>
      <c r="I242" s="351"/>
    </row>
    <row r="243" spans="1:9" x14ac:dyDescent="0.25">
      <c r="A243" s="66" t="s">
        <v>606</v>
      </c>
      <c r="B243" s="78" t="s">
        <v>31</v>
      </c>
      <c r="C243" s="48" t="s">
        <v>13</v>
      </c>
      <c r="D243" s="17">
        <v>110</v>
      </c>
      <c r="E243" s="351" t="s">
        <v>746</v>
      </c>
      <c r="F243" s="351"/>
      <c r="G243" s="351"/>
      <c r="H243" s="351"/>
      <c r="I243" s="351"/>
    </row>
    <row r="244" spans="1:9" x14ac:dyDescent="0.25">
      <c r="A244" s="66" t="s">
        <v>607</v>
      </c>
      <c r="B244" s="78" t="s">
        <v>234</v>
      </c>
      <c r="C244" s="48" t="s">
        <v>13</v>
      </c>
      <c r="D244" s="17">
        <v>109.28</v>
      </c>
      <c r="E244" s="351" t="s">
        <v>746</v>
      </c>
      <c r="F244" s="351"/>
      <c r="G244" s="351"/>
      <c r="H244" s="351"/>
      <c r="I244" s="351"/>
    </row>
    <row r="245" spans="1:9" x14ac:dyDescent="0.25">
      <c r="A245" s="66" t="s">
        <v>608</v>
      </c>
      <c r="B245" s="78" t="s">
        <v>32</v>
      </c>
      <c r="C245" s="48" t="s">
        <v>13</v>
      </c>
      <c r="D245" s="17">
        <v>22.95</v>
      </c>
      <c r="E245" s="351" t="s">
        <v>746</v>
      </c>
      <c r="F245" s="351"/>
      <c r="G245" s="351"/>
      <c r="H245" s="351"/>
      <c r="I245" s="351"/>
    </row>
    <row r="246" spans="1:9" x14ac:dyDescent="0.25">
      <c r="A246" s="137" t="s">
        <v>452</v>
      </c>
      <c r="B246" s="182" t="s">
        <v>306</v>
      </c>
      <c r="C246" s="182"/>
      <c r="D246" s="139"/>
      <c r="E246" s="18"/>
      <c r="F246" s="18"/>
      <c r="G246" s="49"/>
      <c r="H246" s="50"/>
      <c r="I246" s="45"/>
    </row>
    <row r="247" spans="1:9" ht="38.25" x14ac:dyDescent="0.25">
      <c r="A247" s="218" t="s">
        <v>609</v>
      </c>
      <c r="B247" s="219" t="s">
        <v>405</v>
      </c>
      <c r="C247" s="218" t="s">
        <v>13</v>
      </c>
      <c r="D247" s="144">
        <v>20</v>
      </c>
      <c r="E247" s="351" t="s">
        <v>746</v>
      </c>
      <c r="F247" s="351"/>
      <c r="G247" s="351"/>
      <c r="H247" s="351"/>
      <c r="I247" s="351"/>
    </row>
    <row r="248" spans="1:9" ht="51" x14ac:dyDescent="0.25">
      <c r="A248" s="218" t="s">
        <v>610</v>
      </c>
      <c r="B248" s="219" t="s">
        <v>404</v>
      </c>
      <c r="C248" s="218" t="s">
        <v>13</v>
      </c>
      <c r="D248" s="144">
        <v>4</v>
      </c>
      <c r="E248" s="351" t="s">
        <v>746</v>
      </c>
      <c r="F248" s="351"/>
      <c r="G248" s="351"/>
      <c r="H248" s="351"/>
      <c r="I248" s="351"/>
    </row>
    <row r="249" spans="1:9" x14ac:dyDescent="0.25">
      <c r="A249" s="45" t="s">
        <v>453</v>
      </c>
      <c r="B249" s="22" t="s">
        <v>33</v>
      </c>
      <c r="C249" s="22"/>
      <c r="D249" s="18"/>
      <c r="E249" s="49"/>
      <c r="F249" s="49"/>
      <c r="G249" s="49"/>
      <c r="H249" s="49"/>
      <c r="I249" s="49"/>
    </row>
    <row r="250" spans="1:9" ht="25.5" x14ac:dyDescent="0.25">
      <c r="A250" s="48" t="s">
        <v>611</v>
      </c>
      <c r="B250" s="78" t="s">
        <v>56</v>
      </c>
      <c r="C250" s="48" t="s">
        <v>13</v>
      </c>
      <c r="D250" s="17">
        <v>30.71</v>
      </c>
      <c r="E250" s="351" t="s">
        <v>746</v>
      </c>
      <c r="F250" s="351"/>
      <c r="G250" s="351"/>
      <c r="H250" s="351"/>
      <c r="I250" s="351"/>
    </row>
    <row r="251" spans="1:9" ht="25.5" x14ac:dyDescent="0.25">
      <c r="A251" s="48" t="s">
        <v>614</v>
      </c>
      <c r="B251" s="78" t="s">
        <v>97</v>
      </c>
      <c r="C251" s="48" t="s">
        <v>13</v>
      </c>
      <c r="D251" s="17">
        <v>30.05</v>
      </c>
      <c r="E251" s="351" t="s">
        <v>746</v>
      </c>
      <c r="F251" s="351"/>
      <c r="G251" s="351"/>
      <c r="H251" s="351"/>
      <c r="I251" s="351"/>
    </row>
    <row r="252" spans="1:9" ht="25.5" x14ac:dyDescent="0.25">
      <c r="A252" s="48" t="s">
        <v>615</v>
      </c>
      <c r="B252" s="78" t="s">
        <v>300</v>
      </c>
      <c r="C252" s="48" t="s">
        <v>13</v>
      </c>
      <c r="D252" s="17">
        <v>2.8</v>
      </c>
      <c r="E252" s="351" t="s">
        <v>746</v>
      </c>
      <c r="F252" s="351"/>
      <c r="G252" s="351"/>
      <c r="H252" s="351"/>
      <c r="I252" s="351"/>
    </row>
    <row r="253" spans="1:9" x14ac:dyDescent="0.25">
      <c r="A253" s="45" t="s">
        <v>454</v>
      </c>
      <c r="B253" s="22" t="s">
        <v>85</v>
      </c>
      <c r="C253" s="22"/>
      <c r="D253" s="18"/>
      <c r="E253" s="49"/>
      <c r="F253" s="49"/>
      <c r="G253" s="49"/>
      <c r="H253" s="49"/>
      <c r="I253" s="49"/>
    </row>
    <row r="254" spans="1:9" ht="38.25" x14ac:dyDescent="0.25">
      <c r="A254" s="48" t="s">
        <v>612</v>
      </c>
      <c r="B254" s="78" t="s">
        <v>239</v>
      </c>
      <c r="C254" s="48" t="s">
        <v>9</v>
      </c>
      <c r="D254" s="17">
        <v>1</v>
      </c>
      <c r="E254" s="351" t="s">
        <v>746</v>
      </c>
      <c r="F254" s="351"/>
      <c r="G254" s="351"/>
      <c r="H254" s="351"/>
      <c r="I254" s="351"/>
    </row>
    <row r="255" spans="1:9" ht="25.5" x14ac:dyDescent="0.25">
      <c r="A255" s="48" t="s">
        <v>617</v>
      </c>
      <c r="B255" s="78" t="s">
        <v>240</v>
      </c>
      <c r="C255" s="48" t="s">
        <v>9</v>
      </c>
      <c r="D255" s="17">
        <v>1</v>
      </c>
      <c r="E255" s="351" t="s">
        <v>746</v>
      </c>
      <c r="F255" s="351"/>
      <c r="G255" s="351"/>
      <c r="H255" s="351"/>
      <c r="I255" s="351"/>
    </row>
    <row r="256" spans="1:9" ht="51" x14ac:dyDescent="0.25">
      <c r="A256" s="48" t="s">
        <v>618</v>
      </c>
      <c r="B256" s="78" t="s">
        <v>100</v>
      </c>
      <c r="C256" s="48" t="s">
        <v>9</v>
      </c>
      <c r="D256" s="17">
        <v>1</v>
      </c>
      <c r="E256" s="351" t="s">
        <v>746</v>
      </c>
      <c r="F256" s="351"/>
      <c r="G256" s="351"/>
      <c r="H256" s="351"/>
      <c r="I256" s="351"/>
    </row>
    <row r="257" spans="1:9" x14ac:dyDescent="0.25">
      <c r="A257" s="45" t="s">
        <v>455</v>
      </c>
      <c r="B257" s="22" t="s">
        <v>34</v>
      </c>
      <c r="C257" s="22"/>
      <c r="D257" s="18"/>
      <c r="E257" s="49"/>
      <c r="F257" s="49"/>
      <c r="G257" s="49"/>
      <c r="H257" s="49"/>
      <c r="I257" s="49"/>
    </row>
    <row r="258" spans="1:9" ht="25.5" x14ac:dyDescent="0.25">
      <c r="A258" s="48" t="s">
        <v>619</v>
      </c>
      <c r="B258" s="221" t="s">
        <v>280</v>
      </c>
      <c r="C258" s="48" t="s">
        <v>9</v>
      </c>
      <c r="D258" s="144">
        <v>4</v>
      </c>
      <c r="E258" s="351" t="s">
        <v>746</v>
      </c>
      <c r="F258" s="351"/>
      <c r="G258" s="351"/>
      <c r="H258" s="351"/>
      <c r="I258" s="351"/>
    </row>
    <row r="259" spans="1:9" ht="25.5" x14ac:dyDescent="0.25">
      <c r="A259" s="48" t="s">
        <v>621</v>
      </c>
      <c r="B259" s="221" t="s">
        <v>281</v>
      </c>
      <c r="C259" s="48" t="s">
        <v>9</v>
      </c>
      <c r="D259" s="144">
        <v>3</v>
      </c>
      <c r="E259" s="351" t="s">
        <v>746</v>
      </c>
      <c r="F259" s="351"/>
      <c r="G259" s="351"/>
      <c r="H259" s="351"/>
      <c r="I259" s="351"/>
    </row>
    <row r="260" spans="1:9" ht="25.5" x14ac:dyDescent="0.25">
      <c r="A260" s="48" t="s">
        <v>620</v>
      </c>
      <c r="B260" s="221" t="s">
        <v>279</v>
      </c>
      <c r="C260" s="48" t="s">
        <v>9</v>
      </c>
      <c r="D260" s="144">
        <v>6</v>
      </c>
      <c r="E260" s="351" t="s">
        <v>746</v>
      </c>
      <c r="F260" s="351"/>
      <c r="G260" s="351"/>
      <c r="H260" s="351"/>
      <c r="I260" s="351"/>
    </row>
    <row r="261" spans="1:9" x14ac:dyDescent="0.25">
      <c r="A261" s="45" t="s">
        <v>456</v>
      </c>
      <c r="B261" s="22" t="s">
        <v>35</v>
      </c>
      <c r="C261" s="22"/>
      <c r="D261" s="18"/>
      <c r="E261" s="49"/>
      <c r="F261" s="49"/>
      <c r="G261" s="49"/>
      <c r="H261" s="49"/>
      <c r="I261" s="49"/>
    </row>
    <row r="262" spans="1:9" ht="51" x14ac:dyDescent="0.25">
      <c r="A262" s="48" t="s">
        <v>613</v>
      </c>
      <c r="B262" s="78" t="s">
        <v>98</v>
      </c>
      <c r="C262" s="48" t="s">
        <v>9</v>
      </c>
      <c r="D262" s="17">
        <v>1</v>
      </c>
      <c r="E262" s="351" t="s">
        <v>746</v>
      </c>
      <c r="F262" s="351"/>
      <c r="G262" s="351"/>
      <c r="H262" s="351"/>
      <c r="I262" s="351"/>
    </row>
    <row r="263" spans="1:9" x14ac:dyDescent="0.25">
      <c r="A263" s="137" t="s">
        <v>457</v>
      </c>
      <c r="B263" s="182" t="s">
        <v>304</v>
      </c>
      <c r="C263" s="182"/>
      <c r="D263" s="139"/>
      <c r="E263" s="49"/>
      <c r="F263" s="49"/>
      <c r="G263" s="49"/>
      <c r="H263" s="49"/>
      <c r="I263" s="49"/>
    </row>
    <row r="264" spans="1:9" ht="25.5" x14ac:dyDescent="0.25">
      <c r="A264" s="212" t="s">
        <v>622</v>
      </c>
      <c r="B264" s="213" t="s">
        <v>305</v>
      </c>
      <c r="C264" s="212" t="s">
        <v>9</v>
      </c>
      <c r="D264" s="214">
        <v>1</v>
      </c>
      <c r="E264" s="351" t="s">
        <v>746</v>
      </c>
      <c r="F264" s="351"/>
      <c r="G264" s="351"/>
      <c r="H264" s="351"/>
      <c r="I264" s="351"/>
    </row>
    <row r="265" spans="1:9" x14ac:dyDescent="0.25">
      <c r="A265" s="137" t="s">
        <v>458</v>
      </c>
      <c r="B265" s="182" t="s">
        <v>301</v>
      </c>
      <c r="C265" s="218"/>
      <c r="D265" s="144"/>
      <c r="E265" s="18"/>
      <c r="F265" s="18"/>
      <c r="G265" s="49"/>
      <c r="H265" s="50"/>
      <c r="I265" s="45"/>
    </row>
    <row r="266" spans="1:9" ht="51" x14ac:dyDescent="0.25">
      <c r="A266" s="218" t="s">
        <v>623</v>
      </c>
      <c r="B266" s="219" t="s">
        <v>302</v>
      </c>
      <c r="C266" s="218" t="s">
        <v>9</v>
      </c>
      <c r="D266" s="144">
        <v>1</v>
      </c>
      <c r="E266" s="351" t="s">
        <v>746</v>
      </c>
      <c r="F266" s="351"/>
      <c r="G266" s="351"/>
      <c r="H266" s="351"/>
      <c r="I266" s="351"/>
    </row>
    <row r="267" spans="1:9" ht="38.25" x14ac:dyDescent="0.25">
      <c r="A267" s="218" t="s">
        <v>624</v>
      </c>
      <c r="B267" s="219" t="s">
        <v>303</v>
      </c>
      <c r="C267" s="218" t="s">
        <v>9</v>
      </c>
      <c r="D267" s="144">
        <v>1</v>
      </c>
      <c r="E267" s="351" t="s">
        <v>746</v>
      </c>
      <c r="F267" s="351"/>
      <c r="G267" s="351"/>
      <c r="H267" s="351"/>
      <c r="I267" s="351"/>
    </row>
    <row r="268" spans="1:9" x14ac:dyDescent="0.25">
      <c r="A268" s="45" t="s">
        <v>459</v>
      </c>
      <c r="B268" s="22" t="s">
        <v>36</v>
      </c>
      <c r="C268" s="22"/>
      <c r="D268" s="18"/>
      <c r="E268" s="49"/>
      <c r="F268" s="49"/>
      <c r="G268" s="49"/>
      <c r="H268" s="49"/>
      <c r="I268" s="49"/>
    </row>
    <row r="269" spans="1:9" ht="38.25" x14ac:dyDescent="0.25">
      <c r="A269" s="48" t="s">
        <v>616</v>
      </c>
      <c r="B269" s="78" t="s">
        <v>238</v>
      </c>
      <c r="C269" s="48" t="s">
        <v>9</v>
      </c>
      <c r="D269" s="17">
        <v>2</v>
      </c>
      <c r="E269" s="351" t="s">
        <v>746</v>
      </c>
      <c r="F269" s="351"/>
      <c r="G269" s="351"/>
      <c r="H269" s="351"/>
      <c r="I269" s="351"/>
    </row>
    <row r="270" spans="1:9" x14ac:dyDescent="0.25">
      <c r="A270" s="45" t="s">
        <v>460</v>
      </c>
      <c r="B270" s="22" t="s">
        <v>37</v>
      </c>
      <c r="C270" s="22"/>
      <c r="D270" s="18"/>
      <c r="E270" s="18"/>
      <c r="F270" s="18"/>
      <c r="G270" s="49"/>
      <c r="H270" s="50"/>
      <c r="I270" s="45"/>
    </row>
    <row r="271" spans="1:9" ht="25.5" x14ac:dyDescent="0.25">
      <c r="A271" s="48" t="s">
        <v>625</v>
      </c>
      <c r="B271" s="78" t="s">
        <v>73</v>
      </c>
      <c r="C271" s="48" t="s">
        <v>9</v>
      </c>
      <c r="D271" s="17">
        <v>1</v>
      </c>
      <c r="E271" s="351" t="s">
        <v>746</v>
      </c>
      <c r="F271" s="351"/>
      <c r="G271" s="351"/>
      <c r="H271" s="351"/>
      <c r="I271" s="351"/>
    </row>
    <row r="272" spans="1:9" ht="25.5" x14ac:dyDescent="0.25">
      <c r="A272" s="48" t="s">
        <v>626</v>
      </c>
      <c r="B272" s="78" t="s">
        <v>38</v>
      </c>
      <c r="C272" s="48" t="s">
        <v>9</v>
      </c>
      <c r="D272" s="17">
        <v>1</v>
      </c>
      <c r="E272" s="351" t="s">
        <v>746</v>
      </c>
      <c r="F272" s="351"/>
      <c r="G272" s="351"/>
      <c r="H272" s="351"/>
      <c r="I272" s="351"/>
    </row>
    <row r="273" spans="1:9" x14ac:dyDescent="0.25">
      <c r="A273" s="45" t="s">
        <v>461</v>
      </c>
      <c r="B273" s="22" t="s">
        <v>235</v>
      </c>
      <c r="C273" s="22"/>
      <c r="D273" s="18"/>
      <c r="E273" s="18"/>
      <c r="F273" s="18"/>
      <c r="G273" s="49"/>
      <c r="H273" s="50"/>
      <c r="I273" s="45"/>
    </row>
    <row r="274" spans="1:9" ht="25.5" x14ac:dyDescent="0.25">
      <c r="A274" s="48" t="s">
        <v>627</v>
      </c>
      <c r="B274" s="78" t="s">
        <v>236</v>
      </c>
      <c r="C274" s="48" t="s">
        <v>9</v>
      </c>
      <c r="D274" s="17">
        <v>1</v>
      </c>
      <c r="E274" s="351" t="s">
        <v>746</v>
      </c>
      <c r="F274" s="351"/>
      <c r="G274" s="351"/>
      <c r="H274" s="351"/>
      <c r="I274" s="351"/>
    </row>
    <row r="275" spans="1:9" ht="25.5" x14ac:dyDescent="0.25">
      <c r="A275" s="48" t="s">
        <v>628</v>
      </c>
      <c r="B275" s="78" t="s">
        <v>237</v>
      </c>
      <c r="C275" s="48" t="s">
        <v>9</v>
      </c>
      <c r="D275" s="17">
        <v>1</v>
      </c>
      <c r="E275" s="351" t="s">
        <v>746</v>
      </c>
      <c r="F275" s="351"/>
      <c r="G275" s="351"/>
      <c r="H275" s="351"/>
      <c r="I275" s="351"/>
    </row>
    <row r="276" spans="1:9" x14ac:dyDescent="0.25">
      <c r="A276" s="45" t="s">
        <v>462</v>
      </c>
      <c r="B276" s="22" t="s">
        <v>39</v>
      </c>
      <c r="C276" s="22"/>
      <c r="D276" s="18"/>
      <c r="E276" s="139"/>
      <c r="F276" s="139"/>
      <c r="G276" s="176"/>
      <c r="H276" s="145"/>
      <c r="I276" s="137"/>
    </row>
    <row r="277" spans="1:9" ht="25.5" x14ac:dyDescent="0.25">
      <c r="A277" s="48" t="s">
        <v>629</v>
      </c>
      <c r="B277" s="78" t="s">
        <v>107</v>
      </c>
      <c r="C277" s="48" t="s">
        <v>9</v>
      </c>
      <c r="D277" s="17">
        <v>3</v>
      </c>
      <c r="E277" s="351" t="s">
        <v>746</v>
      </c>
      <c r="F277" s="351"/>
      <c r="G277" s="351"/>
      <c r="H277" s="351"/>
      <c r="I277" s="351"/>
    </row>
    <row r="278" spans="1:9" ht="38.25" x14ac:dyDescent="0.25">
      <c r="A278" s="48" t="s">
        <v>630</v>
      </c>
      <c r="B278" s="78" t="s">
        <v>298</v>
      </c>
      <c r="C278" s="48" t="s">
        <v>9</v>
      </c>
      <c r="D278" s="17">
        <v>1</v>
      </c>
      <c r="E278" s="351" t="s">
        <v>746</v>
      </c>
      <c r="F278" s="351"/>
      <c r="G278" s="351"/>
      <c r="H278" s="351"/>
      <c r="I278" s="351"/>
    </row>
    <row r="279" spans="1:9" x14ac:dyDescent="0.25">
      <c r="A279" s="137" t="s">
        <v>543</v>
      </c>
      <c r="B279" s="182" t="s">
        <v>588</v>
      </c>
      <c r="C279" s="182"/>
      <c r="D279" s="139"/>
      <c r="E279" s="49"/>
      <c r="F279" s="49"/>
      <c r="G279" s="49"/>
      <c r="H279" s="49"/>
      <c r="I279" s="49"/>
    </row>
    <row r="280" spans="1:9" ht="38.25" x14ac:dyDescent="0.25">
      <c r="A280" s="218" t="s">
        <v>631</v>
      </c>
      <c r="B280" s="219" t="s">
        <v>589</v>
      </c>
      <c r="C280" s="218" t="s">
        <v>9</v>
      </c>
      <c r="D280" s="144">
        <v>1</v>
      </c>
      <c r="E280" s="351" t="s">
        <v>746</v>
      </c>
      <c r="F280" s="351"/>
      <c r="G280" s="351"/>
      <c r="H280" s="351"/>
      <c r="I280" s="351"/>
    </row>
    <row r="281" spans="1:9" x14ac:dyDescent="0.25">
      <c r="A281" s="137" t="s">
        <v>544</v>
      </c>
      <c r="B281" s="138" t="s">
        <v>308</v>
      </c>
      <c r="C281" s="138"/>
      <c r="D281" s="139"/>
      <c r="E281" s="49"/>
      <c r="F281" s="49"/>
      <c r="G281" s="49"/>
      <c r="H281" s="49"/>
      <c r="I281" s="49"/>
    </row>
    <row r="282" spans="1:9" ht="25.5" x14ac:dyDescent="0.25">
      <c r="A282" s="212" t="s">
        <v>632</v>
      </c>
      <c r="B282" s="213" t="s">
        <v>307</v>
      </c>
      <c r="C282" s="212" t="s">
        <v>9</v>
      </c>
      <c r="D282" s="17">
        <v>1</v>
      </c>
      <c r="E282" s="351" t="s">
        <v>746</v>
      </c>
      <c r="F282" s="351"/>
      <c r="G282" s="351"/>
      <c r="H282" s="351"/>
      <c r="I282" s="351"/>
    </row>
    <row r="283" spans="1:9" x14ac:dyDescent="0.25">
      <c r="A283" s="45" t="s">
        <v>595</v>
      </c>
      <c r="B283" s="22" t="s">
        <v>40</v>
      </c>
      <c r="C283" s="22"/>
      <c r="D283" s="18"/>
      <c r="E283" s="49"/>
      <c r="F283" s="49"/>
      <c r="G283" s="49"/>
      <c r="H283" s="49"/>
      <c r="I283" s="49"/>
    </row>
    <row r="284" spans="1:9" ht="38.25" x14ac:dyDescent="0.25">
      <c r="A284" s="217">
        <v>16151</v>
      </c>
      <c r="B284" s="78" t="s">
        <v>299</v>
      </c>
      <c r="C284" s="48" t="s">
        <v>9</v>
      </c>
      <c r="D284" s="17">
        <v>2</v>
      </c>
      <c r="E284" s="351" t="s">
        <v>746</v>
      </c>
      <c r="F284" s="351"/>
      <c r="G284" s="351"/>
      <c r="H284" s="351"/>
      <c r="I284" s="351"/>
    </row>
    <row r="285" spans="1:9" x14ac:dyDescent="0.25">
      <c r="A285" s="137" t="s">
        <v>596</v>
      </c>
      <c r="B285" s="182" t="s">
        <v>41</v>
      </c>
      <c r="C285" s="182"/>
      <c r="D285" s="139"/>
      <c r="E285" s="49"/>
      <c r="F285" s="49"/>
      <c r="G285" s="49"/>
      <c r="H285" s="49"/>
      <c r="I285" s="49"/>
    </row>
    <row r="286" spans="1:9" x14ac:dyDescent="0.25">
      <c r="A286" s="218" t="s">
        <v>633</v>
      </c>
      <c r="B286" s="219" t="s">
        <v>43</v>
      </c>
      <c r="C286" s="218" t="s">
        <v>9</v>
      </c>
      <c r="D286" s="144">
        <v>1</v>
      </c>
      <c r="E286" s="351" t="s">
        <v>746</v>
      </c>
      <c r="F286" s="351"/>
      <c r="G286" s="351"/>
      <c r="H286" s="351"/>
      <c r="I286" s="351"/>
    </row>
    <row r="287" spans="1:9" x14ac:dyDescent="0.25">
      <c r="A287" s="137" t="s">
        <v>597</v>
      </c>
      <c r="B287" s="182" t="s">
        <v>44</v>
      </c>
      <c r="C287" s="182"/>
      <c r="D287" s="139"/>
      <c r="E287" s="49"/>
      <c r="F287" s="49"/>
      <c r="G287" s="49"/>
      <c r="H287" s="49"/>
      <c r="I287" s="49"/>
    </row>
    <row r="288" spans="1:9" x14ac:dyDescent="0.25">
      <c r="A288" s="218" t="s">
        <v>634</v>
      </c>
      <c r="B288" s="219" t="s">
        <v>46</v>
      </c>
      <c r="C288" s="218" t="s">
        <v>9</v>
      </c>
      <c r="D288" s="144">
        <v>1</v>
      </c>
      <c r="E288" s="351" t="s">
        <v>746</v>
      </c>
      <c r="F288" s="351"/>
      <c r="G288" s="351"/>
      <c r="H288" s="351"/>
      <c r="I288" s="351"/>
    </row>
    <row r="289" spans="1:9" x14ac:dyDescent="0.25">
      <c r="A289" s="137" t="s">
        <v>598</v>
      </c>
      <c r="B289" s="182" t="s">
        <v>590</v>
      </c>
      <c r="C289" s="182"/>
      <c r="D289" s="139"/>
      <c r="E289" s="49"/>
      <c r="F289" s="49"/>
      <c r="G289" s="49"/>
      <c r="H289" s="49"/>
      <c r="I289" s="49"/>
    </row>
    <row r="290" spans="1:9" ht="25.5" x14ac:dyDescent="0.25">
      <c r="A290" s="218" t="s">
        <v>604</v>
      </c>
      <c r="B290" s="219" t="s">
        <v>591</v>
      </c>
      <c r="C290" s="218" t="s">
        <v>9</v>
      </c>
      <c r="D290" s="144">
        <v>1</v>
      </c>
      <c r="E290" s="351" t="s">
        <v>746</v>
      </c>
      <c r="F290" s="351"/>
      <c r="G290" s="351"/>
      <c r="H290" s="351"/>
      <c r="I290" s="351"/>
    </row>
    <row r="291" spans="1:9" x14ac:dyDescent="0.25">
      <c r="A291" s="45" t="s">
        <v>599</v>
      </c>
      <c r="B291" s="22" t="s">
        <v>47</v>
      </c>
      <c r="C291" s="22"/>
      <c r="D291" s="18"/>
      <c r="E291" s="49"/>
      <c r="F291" s="49"/>
      <c r="G291" s="49"/>
      <c r="H291" s="49"/>
      <c r="I291" s="49"/>
    </row>
    <row r="292" spans="1:9" ht="25.5" x14ac:dyDescent="0.25">
      <c r="A292" s="48" t="s">
        <v>603</v>
      </c>
      <c r="B292" s="78" t="s">
        <v>48</v>
      </c>
      <c r="C292" s="48" t="s">
        <v>9</v>
      </c>
      <c r="D292" s="17">
        <v>1</v>
      </c>
      <c r="E292" s="351" t="s">
        <v>746</v>
      </c>
      <c r="F292" s="351"/>
      <c r="G292" s="351"/>
      <c r="H292" s="351"/>
      <c r="I292" s="351"/>
    </row>
    <row r="293" spans="1:9" x14ac:dyDescent="0.25">
      <c r="A293" s="45" t="s">
        <v>600</v>
      </c>
      <c r="B293" s="22" t="s">
        <v>592</v>
      </c>
      <c r="C293" s="22"/>
      <c r="D293" s="18"/>
      <c r="E293" s="204"/>
      <c r="F293" s="204"/>
      <c r="G293" s="204"/>
      <c r="H293" s="55"/>
      <c r="I293" s="55"/>
    </row>
    <row r="294" spans="1:9" ht="38.25" x14ac:dyDescent="0.25">
      <c r="A294" s="48" t="s">
        <v>601</v>
      </c>
      <c r="B294" s="78" t="s">
        <v>593</v>
      </c>
      <c r="C294" s="48" t="s">
        <v>9</v>
      </c>
      <c r="D294" s="23">
        <v>4</v>
      </c>
      <c r="E294" s="351" t="s">
        <v>746</v>
      </c>
      <c r="F294" s="351"/>
      <c r="G294" s="351"/>
      <c r="H294" s="351"/>
      <c r="I294" s="351"/>
    </row>
    <row r="295" spans="1:9" ht="25.5" x14ac:dyDescent="0.25">
      <c r="A295" s="48" t="s">
        <v>602</v>
      </c>
      <c r="B295" s="78" t="s">
        <v>594</v>
      </c>
      <c r="C295" s="48" t="s">
        <v>9</v>
      </c>
      <c r="D295" s="23">
        <v>4</v>
      </c>
      <c r="E295" s="351" t="s">
        <v>746</v>
      </c>
      <c r="F295" s="351"/>
      <c r="G295" s="351"/>
      <c r="H295" s="351"/>
      <c r="I295" s="351"/>
    </row>
    <row r="296" spans="1:9" x14ac:dyDescent="0.25">
      <c r="A296" s="56"/>
      <c r="B296" s="57"/>
      <c r="C296" s="56"/>
      <c r="D296" s="26"/>
      <c r="E296" s="20"/>
      <c r="F296" s="20"/>
      <c r="G296" s="20"/>
      <c r="H296" s="55"/>
      <c r="I296" s="55"/>
    </row>
    <row r="297" spans="1:9" x14ac:dyDescent="0.25">
      <c r="A297" s="37">
        <v>17</v>
      </c>
      <c r="B297" s="38" t="s">
        <v>72</v>
      </c>
      <c r="C297" s="59"/>
      <c r="D297" s="77"/>
      <c r="E297" s="192"/>
      <c r="F297" s="192"/>
      <c r="G297" s="192"/>
      <c r="H297" s="192"/>
      <c r="I297" s="192"/>
    </row>
    <row r="298" spans="1:9" x14ac:dyDescent="0.25">
      <c r="A298" s="61"/>
      <c r="B298" s="57"/>
      <c r="C298" s="56"/>
      <c r="D298" s="26"/>
      <c r="E298" s="177"/>
      <c r="F298" s="178"/>
      <c r="G298" s="168"/>
      <c r="H298" s="169"/>
      <c r="I298" s="170"/>
    </row>
    <row r="299" spans="1:9" x14ac:dyDescent="0.25">
      <c r="A299" s="42" t="s">
        <v>736</v>
      </c>
      <c r="B299" s="25" t="s">
        <v>729</v>
      </c>
      <c r="C299" s="61"/>
      <c r="D299" s="26"/>
      <c r="E299" s="49"/>
      <c r="F299" s="49"/>
      <c r="G299" s="49"/>
      <c r="H299" s="49"/>
      <c r="I299" s="49"/>
    </row>
    <row r="300" spans="1:9" ht="51" x14ac:dyDescent="0.25">
      <c r="A300" s="61" t="s">
        <v>740</v>
      </c>
      <c r="B300" s="62" t="s">
        <v>730</v>
      </c>
      <c r="C300" s="48" t="s">
        <v>11</v>
      </c>
      <c r="D300" s="17">
        <v>68.41</v>
      </c>
      <c r="E300" s="351" t="s">
        <v>871</v>
      </c>
      <c r="F300" s="351"/>
      <c r="G300" s="351"/>
      <c r="H300" s="351"/>
      <c r="I300" s="351"/>
    </row>
    <row r="301" spans="1:9" x14ac:dyDescent="0.25">
      <c r="A301" s="167" t="s">
        <v>737</v>
      </c>
      <c r="B301" s="206" t="s">
        <v>731</v>
      </c>
      <c r="C301" s="207"/>
      <c r="D301" s="75"/>
      <c r="E301" s="49"/>
      <c r="F301" s="49"/>
      <c r="G301" s="49"/>
      <c r="H301" s="49"/>
      <c r="I301" s="49"/>
    </row>
    <row r="302" spans="1:9" x14ac:dyDescent="0.25">
      <c r="A302" s="208" t="s">
        <v>741</v>
      </c>
      <c r="B302" s="209" t="s">
        <v>731</v>
      </c>
      <c r="C302" s="207" t="s">
        <v>11</v>
      </c>
      <c r="D302" s="75">
        <v>68.41</v>
      </c>
      <c r="E302" s="351" t="s">
        <v>871</v>
      </c>
      <c r="F302" s="351"/>
      <c r="G302" s="351"/>
      <c r="H302" s="351"/>
      <c r="I302" s="351"/>
    </row>
    <row r="303" spans="1:9" x14ac:dyDescent="0.25">
      <c r="A303" s="45" t="s">
        <v>738</v>
      </c>
      <c r="B303" s="22" t="s">
        <v>733</v>
      </c>
      <c r="C303" s="48"/>
      <c r="D303" s="17"/>
      <c r="E303" s="49"/>
      <c r="F303" s="49"/>
      <c r="G303" s="49"/>
      <c r="H303" s="49"/>
      <c r="I303" s="49"/>
    </row>
    <row r="304" spans="1:9" s="8" customFormat="1" ht="38.25" x14ac:dyDescent="0.25">
      <c r="A304" s="48" t="s">
        <v>742</v>
      </c>
      <c r="B304" s="78" t="s">
        <v>734</v>
      </c>
      <c r="C304" s="48" t="s">
        <v>124</v>
      </c>
      <c r="D304" s="17">
        <v>684.14</v>
      </c>
      <c r="E304" s="351" t="s">
        <v>872</v>
      </c>
      <c r="F304" s="351"/>
      <c r="G304" s="351"/>
      <c r="H304" s="351"/>
      <c r="I304" s="351"/>
    </row>
    <row r="305" spans="1:9" s="8" customFormat="1" x14ac:dyDescent="0.25">
      <c r="A305" s="45" t="s">
        <v>739</v>
      </c>
      <c r="B305" s="22" t="s">
        <v>49</v>
      </c>
      <c r="C305" s="22"/>
      <c r="D305" s="18"/>
      <c r="E305" s="231"/>
      <c r="F305" s="231"/>
      <c r="G305" s="231"/>
      <c r="H305" s="231"/>
      <c r="I305" s="231"/>
    </row>
    <row r="306" spans="1:9" s="8" customFormat="1" x14ac:dyDescent="0.25">
      <c r="A306" s="48" t="s">
        <v>743</v>
      </c>
      <c r="B306" s="78" t="s">
        <v>49</v>
      </c>
      <c r="C306" s="48" t="s">
        <v>8</v>
      </c>
      <c r="D306" s="17">
        <v>57.88</v>
      </c>
      <c r="E306" s="351" t="s">
        <v>848</v>
      </c>
      <c r="F306" s="351"/>
      <c r="G306" s="351"/>
      <c r="H306" s="351"/>
      <c r="I306" s="351"/>
    </row>
    <row r="307" spans="1:9" s="8" customFormat="1" x14ac:dyDescent="0.25">
      <c r="A307" s="48"/>
      <c r="B307" s="78"/>
      <c r="C307" s="48"/>
      <c r="D307" s="17"/>
      <c r="E307" s="231"/>
      <c r="F307" s="231"/>
      <c r="G307" s="231"/>
      <c r="H307" s="231"/>
      <c r="I307" s="231"/>
    </row>
    <row r="308" spans="1:9" x14ac:dyDescent="0.25">
      <c r="A308" s="353"/>
      <c r="B308" s="353"/>
      <c r="C308" s="353"/>
      <c r="D308" s="353"/>
      <c r="E308" s="353"/>
      <c r="F308" s="353"/>
      <c r="G308" s="353"/>
      <c r="H308" s="353"/>
      <c r="I308" s="353"/>
    </row>
    <row r="309" spans="1:9" x14ac:dyDescent="0.25">
      <c r="A309" s="303" t="s">
        <v>231</v>
      </c>
      <c r="B309" s="303"/>
      <c r="C309" s="303"/>
      <c r="D309" s="303"/>
      <c r="E309" s="303"/>
      <c r="F309" s="303"/>
      <c r="G309" s="303"/>
      <c r="H309" s="303"/>
      <c r="I309" s="303"/>
    </row>
    <row r="310" spans="1:9" ht="29.25" customHeight="1" x14ac:dyDescent="0.25">
      <c r="A310" s="131" t="s">
        <v>232</v>
      </c>
      <c r="B310" s="304" t="s">
        <v>233</v>
      </c>
      <c r="C310" s="304"/>
      <c r="D310" s="304"/>
      <c r="E310" s="304"/>
      <c r="F310" s="304"/>
      <c r="G310" s="304"/>
      <c r="H310" s="304"/>
      <c r="I310" s="304"/>
    </row>
    <row r="311" spans="1:9" x14ac:dyDescent="0.25">
      <c r="A311" s="8"/>
      <c r="B311" s="8"/>
      <c r="C311" s="8"/>
      <c r="D311" s="8"/>
      <c r="E311" s="8"/>
      <c r="F311" s="8"/>
      <c r="G311" s="10"/>
      <c r="H311" s="8"/>
      <c r="I311" s="8"/>
    </row>
    <row r="312" spans="1:9" x14ac:dyDescent="0.25">
      <c r="A312" s="8"/>
      <c r="B312" s="8"/>
      <c r="C312" s="8"/>
      <c r="D312" s="8"/>
      <c r="E312" s="8"/>
      <c r="F312" s="8"/>
      <c r="G312" s="8"/>
      <c r="H312" s="8"/>
      <c r="I312" s="8"/>
    </row>
    <row r="313" spans="1:9" x14ac:dyDescent="0.25">
      <c r="A313" s="8"/>
      <c r="B313" s="8"/>
      <c r="C313" s="8"/>
      <c r="D313" s="8"/>
      <c r="E313" s="8"/>
      <c r="F313" s="8"/>
      <c r="G313" s="8"/>
      <c r="H313" s="8"/>
      <c r="I313" s="8"/>
    </row>
    <row r="314" spans="1:9" s="8" customFormat="1" x14ac:dyDescent="0.25"/>
    <row r="315" spans="1:9" s="8" customFormat="1" x14ac:dyDescent="0.25"/>
    <row r="316" spans="1:9" s="8" customFormat="1" x14ac:dyDescent="0.25"/>
    <row r="317" spans="1:9" x14ac:dyDescent="0.25">
      <c r="A317" s="8"/>
      <c r="B317" s="8"/>
      <c r="C317" s="8"/>
      <c r="D317" s="8"/>
      <c r="E317" s="8"/>
      <c r="F317" s="8"/>
      <c r="G317" s="8"/>
      <c r="H317" s="8"/>
      <c r="I317" s="8"/>
    </row>
    <row r="318" spans="1:9" x14ac:dyDescent="0.25">
      <c r="A318" s="8"/>
      <c r="B318" s="8"/>
      <c r="C318" s="8"/>
      <c r="D318" s="8"/>
      <c r="E318" s="8"/>
      <c r="F318" s="8"/>
      <c r="G318" s="8"/>
      <c r="H318" s="8"/>
      <c r="I318" s="8"/>
    </row>
    <row r="319" spans="1:9" x14ac:dyDescent="0.25">
      <c r="A319" s="327" t="s">
        <v>181</v>
      </c>
      <c r="B319" s="327"/>
      <c r="C319" s="327"/>
      <c r="D319" s="327"/>
      <c r="E319" s="8"/>
      <c r="F319" s="8"/>
      <c r="G319" s="8"/>
      <c r="H319" s="8"/>
      <c r="I319" s="8"/>
    </row>
    <row r="320" spans="1:9" x14ac:dyDescent="0.25">
      <c r="A320" s="327" t="s">
        <v>182</v>
      </c>
      <c r="B320" s="327"/>
      <c r="C320" s="165"/>
      <c r="D320" s="165"/>
      <c r="E320" s="8"/>
      <c r="F320" s="8"/>
      <c r="G320" s="8"/>
      <c r="H320" s="8"/>
      <c r="I320" s="8"/>
    </row>
    <row r="321" spans="1:9" x14ac:dyDescent="0.25">
      <c r="A321" s="327" t="s">
        <v>183</v>
      </c>
      <c r="B321" s="327"/>
      <c r="C321" s="327"/>
      <c r="D321" s="327"/>
      <c r="E321" s="8"/>
      <c r="F321" s="8"/>
      <c r="G321" s="8"/>
      <c r="H321" s="8"/>
      <c r="I321" s="8"/>
    </row>
  </sheetData>
  <mergeCells count="156">
    <mergeCell ref="E59:I59"/>
    <mergeCell ref="E295:I295"/>
    <mergeCell ref="E300:I300"/>
    <mergeCell ref="E302:I302"/>
    <mergeCell ref="E304:I304"/>
    <mergeCell ref="E306:I306"/>
    <mergeCell ref="A308:I308"/>
    <mergeCell ref="E229:I229"/>
    <mergeCell ref="E231:I231"/>
    <mergeCell ref="E233:I233"/>
    <mergeCell ref="E235:I235"/>
    <mergeCell ref="E237:I237"/>
    <mergeCell ref="E267:I267"/>
    <mergeCell ref="E278:I278"/>
    <mergeCell ref="E280:I280"/>
    <mergeCell ref="E282:I282"/>
    <mergeCell ref="E284:I284"/>
    <mergeCell ref="E286:I286"/>
    <mergeCell ref="E288:I288"/>
    <mergeCell ref="E290:I290"/>
    <mergeCell ref="E294:I294"/>
    <mergeCell ref="E106:I106"/>
    <mergeCell ref="E88:I88"/>
    <mergeCell ref="E90:I90"/>
    <mergeCell ref="A319:D319"/>
    <mergeCell ref="A320:B320"/>
    <mergeCell ref="G1:I1"/>
    <mergeCell ref="G2:I2"/>
    <mergeCell ref="A3:I3"/>
    <mergeCell ref="A4:I4"/>
    <mergeCell ref="G5:I5"/>
    <mergeCell ref="B6:F6"/>
    <mergeCell ref="G6:I6"/>
    <mergeCell ref="G7:I7"/>
    <mergeCell ref="G8:I8"/>
    <mergeCell ref="E47:I47"/>
    <mergeCell ref="E49:I49"/>
    <mergeCell ref="E54:I54"/>
    <mergeCell ref="E56:I56"/>
    <mergeCell ref="E58:I58"/>
    <mergeCell ref="E61:I61"/>
    <mergeCell ref="E63:I63"/>
    <mergeCell ref="E65:I65"/>
    <mergeCell ref="E67:I67"/>
    <mergeCell ref="E72:I72"/>
    <mergeCell ref="E101:I101"/>
    <mergeCell ref="E102:I102"/>
    <mergeCell ref="E103:I103"/>
    <mergeCell ref="A321:D321"/>
    <mergeCell ref="B7:D7"/>
    <mergeCell ref="E14:I14"/>
    <mergeCell ref="E16:I16"/>
    <mergeCell ref="E17:I17"/>
    <mergeCell ref="E19:I19"/>
    <mergeCell ref="E21:I21"/>
    <mergeCell ref="E23:I23"/>
    <mergeCell ref="E25:I25"/>
    <mergeCell ref="E30:I30"/>
    <mergeCell ref="E32:I32"/>
    <mergeCell ref="E34:I34"/>
    <mergeCell ref="E36:I36"/>
    <mergeCell ref="E38:I38"/>
    <mergeCell ref="E40:I40"/>
    <mergeCell ref="E42:I42"/>
    <mergeCell ref="A309:I309"/>
    <mergeCell ref="B310:I310"/>
    <mergeCell ref="E74:I74"/>
    <mergeCell ref="E79:I79"/>
    <mergeCell ref="E84:I84"/>
    <mergeCell ref="E86:I86"/>
    <mergeCell ref="E87:I87"/>
    <mergeCell ref="E104:I104"/>
    <mergeCell ref="E92:I92"/>
    <mergeCell ref="E94:I94"/>
    <mergeCell ref="E99:I99"/>
    <mergeCell ref="E126:I126"/>
    <mergeCell ref="E124:I124"/>
    <mergeCell ref="E128:I128"/>
    <mergeCell ref="E130:I130"/>
    <mergeCell ref="E132:I132"/>
    <mergeCell ref="E108:I108"/>
    <mergeCell ref="E110:I110"/>
    <mergeCell ref="E115:I115"/>
    <mergeCell ref="E117:I117"/>
    <mergeCell ref="E119:I119"/>
    <mergeCell ref="E134:I134"/>
    <mergeCell ref="E139:I139"/>
    <mergeCell ref="E141:I141"/>
    <mergeCell ref="E148:I148"/>
    <mergeCell ref="E150:I150"/>
    <mergeCell ref="E190:I190"/>
    <mergeCell ref="E193:I193"/>
    <mergeCell ref="E194:I194"/>
    <mergeCell ref="E195:I195"/>
    <mergeCell ref="E156:I156"/>
    <mergeCell ref="E157:I157"/>
    <mergeCell ref="E159:I159"/>
    <mergeCell ref="E160:I160"/>
    <mergeCell ref="E136:I136"/>
    <mergeCell ref="E143:I143"/>
    <mergeCell ref="E165:I165"/>
    <mergeCell ref="E167:I167"/>
    <mergeCell ref="E169:I169"/>
    <mergeCell ref="E171:I171"/>
    <mergeCell ref="E176:I176"/>
    <mergeCell ref="E152:I152"/>
    <mergeCell ref="E154:I154"/>
    <mergeCell ref="E197:I197"/>
    <mergeCell ref="E178:I178"/>
    <mergeCell ref="E184:I184"/>
    <mergeCell ref="E186:I186"/>
    <mergeCell ref="E187:I187"/>
    <mergeCell ref="E189:I189"/>
    <mergeCell ref="E208:I208"/>
    <mergeCell ref="E209:I209"/>
    <mergeCell ref="E211:I211"/>
    <mergeCell ref="E242:I242"/>
    <mergeCell ref="E244:I244"/>
    <mergeCell ref="E243:I243"/>
    <mergeCell ref="E250:I250"/>
    <mergeCell ref="E259:I259"/>
    <mergeCell ref="E212:I212"/>
    <mergeCell ref="E199:I199"/>
    <mergeCell ref="E201:I201"/>
    <mergeCell ref="E204:I204"/>
    <mergeCell ref="E205:I205"/>
    <mergeCell ref="E206:I206"/>
    <mergeCell ref="E228:I228"/>
    <mergeCell ref="E215:I215"/>
    <mergeCell ref="E217:I217"/>
    <mergeCell ref="E219:I219"/>
    <mergeCell ref="E221:I221"/>
    <mergeCell ref="E225:I225"/>
    <mergeCell ref="E227:I227"/>
    <mergeCell ref="E224:I224"/>
    <mergeCell ref="E223:I223"/>
    <mergeCell ref="E252:I252"/>
    <mergeCell ref="E255:I255"/>
    <mergeCell ref="E256:I256"/>
    <mergeCell ref="E254:I254"/>
    <mergeCell ref="E258:I258"/>
    <mergeCell ref="E260:I260"/>
    <mergeCell ref="E262:I262"/>
    <mergeCell ref="E245:I245"/>
    <mergeCell ref="E247:I247"/>
    <mergeCell ref="E248:I248"/>
    <mergeCell ref="E251:I251"/>
    <mergeCell ref="E292:I292"/>
    <mergeCell ref="E275:I275"/>
    <mergeCell ref="E277:I277"/>
    <mergeCell ref="E269:I269"/>
    <mergeCell ref="E271:I271"/>
    <mergeCell ref="E272:I272"/>
    <mergeCell ref="E274:I274"/>
    <mergeCell ref="E264:I264"/>
    <mergeCell ref="E266:I266"/>
  </mergeCells>
  <conditionalFormatting sqref="E18:F18">
    <cfRule type="cellIs" dxfId="3" priority="4" stopIfTrue="1" operator="equal">
      <formula>0</formula>
    </cfRule>
  </conditionalFormatting>
  <conditionalFormatting sqref="E60">
    <cfRule type="cellIs" dxfId="2" priority="3" stopIfTrue="1" operator="equal">
      <formula>0</formula>
    </cfRule>
  </conditionalFormatting>
  <conditionalFormatting sqref="E20">
    <cfRule type="cellIs" dxfId="1" priority="2" stopIfTrue="1" operator="equal">
      <formula>0</formula>
    </cfRule>
  </conditionalFormatting>
  <conditionalFormatting sqref="D18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70" orientation="landscape" verticalDpi="0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9</vt:i4>
      </vt:variant>
    </vt:vector>
  </HeadingPairs>
  <TitlesOfParts>
    <vt:vector size="14" baseType="lpstr">
      <vt:lpstr>ORÇAMENTO</vt:lpstr>
      <vt:lpstr>BDI</vt:lpstr>
      <vt:lpstr>CRONOGRAMA</vt:lpstr>
      <vt:lpstr>ANALITICO</vt:lpstr>
      <vt:lpstr>MEMORIA DE CALCULO</vt:lpstr>
      <vt:lpstr>ANALITICO!Area_de_impressao</vt:lpstr>
      <vt:lpstr>BDI!Area_de_impressao</vt:lpstr>
      <vt:lpstr>CRONOGRAMA!Area_de_impressao</vt:lpstr>
      <vt:lpstr>'MEMORIA DE CALCULO'!Area_de_impressao</vt:lpstr>
      <vt:lpstr>ORÇAMENTO!Area_de_impressao</vt:lpstr>
      <vt:lpstr>ANALITICO!Titulos_de_impressao</vt:lpstr>
      <vt:lpstr>CRONOGRAMA!Titulos_de_impressao</vt:lpstr>
      <vt:lpstr>'MEMORIA DE CALCULO'!Titulos_de_impressao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fabianmorais</dc:creator>
  <cp:lastModifiedBy>Fabian Morais Baratto</cp:lastModifiedBy>
  <cp:lastPrinted>2021-10-08T17:25:46Z</cp:lastPrinted>
  <dcterms:created xsi:type="dcterms:W3CDTF">2012-11-07T12:14:22Z</dcterms:created>
  <dcterms:modified xsi:type="dcterms:W3CDTF">2021-10-08T18:03:32Z</dcterms:modified>
</cp:coreProperties>
</file>